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2.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3.xml" ContentType="application/vnd.openxmlformats-officedocument.drawing+xml"/>
  <Override PartName="/xl/charts/chart4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date1904="1" showInkAnnotation="0" autoCompressPictures="0"/>
  <bookViews>
    <workbookView xWindow="-34320" yWindow="480" windowWidth="33580" windowHeight="22720" tabRatio="950"/>
  </bookViews>
  <sheets>
    <sheet name="Melt percolation model" sheetId="20" r:id="rId1"/>
    <sheet name="Model Explanations" sheetId="21" r:id="rId2"/>
    <sheet name="Best parameters" sheetId="9" r:id="rId3"/>
    <sheet name="Non-modal partial melting" sheetId="23" r:id="rId4"/>
    <sheet name="Radiogenic Os addition" sheetId="24" r:id="rId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B15" i="23" l="1"/>
  <c r="B3" i="24"/>
  <c r="B4" i="24"/>
  <c r="B5" i="24"/>
  <c r="B6" i="24"/>
  <c r="B7" i="24"/>
  <c r="B8" i="24"/>
  <c r="B9" i="24"/>
  <c r="B10" i="24"/>
  <c r="B11" i="24"/>
  <c r="B12" i="24"/>
  <c r="B13" i="24"/>
  <c r="B14" i="24"/>
  <c r="B15" i="24"/>
  <c r="B16" i="24"/>
  <c r="B17" i="24"/>
  <c r="B18" i="24"/>
  <c r="B19" i="24"/>
  <c r="B20" i="24"/>
  <c r="B21" i="24"/>
  <c r="B22" i="24"/>
  <c r="E22" i="24"/>
  <c r="D22" i="24"/>
  <c r="J22" i="24"/>
  <c r="E21" i="24"/>
  <c r="D21" i="24"/>
  <c r="J21" i="24"/>
  <c r="E20" i="24"/>
  <c r="D20" i="24"/>
  <c r="J20" i="24"/>
  <c r="E19" i="24"/>
  <c r="D19" i="24"/>
  <c r="J19" i="24"/>
  <c r="E18" i="24"/>
  <c r="D18" i="24"/>
  <c r="J18" i="24"/>
  <c r="E17" i="24"/>
  <c r="D17" i="24"/>
  <c r="J17" i="24"/>
  <c r="E16" i="24"/>
  <c r="D16" i="24"/>
  <c r="J16" i="24"/>
  <c r="E15" i="24"/>
  <c r="D15" i="24"/>
  <c r="J15" i="24"/>
  <c r="E14" i="24"/>
  <c r="D14" i="24"/>
  <c r="J14" i="24"/>
  <c r="E13" i="24"/>
  <c r="D13" i="24"/>
  <c r="J13" i="24"/>
  <c r="E12" i="24"/>
  <c r="D12" i="24"/>
  <c r="J12" i="24"/>
  <c r="E11" i="24"/>
  <c r="D11" i="24"/>
  <c r="J11" i="24"/>
  <c r="E10" i="24"/>
  <c r="D10" i="24"/>
  <c r="J10" i="24"/>
  <c r="E9" i="24"/>
  <c r="D9" i="24"/>
  <c r="J9" i="24"/>
  <c r="E8" i="24"/>
  <c r="D8" i="24"/>
  <c r="J8" i="24"/>
  <c r="E7" i="24"/>
  <c r="D7" i="24"/>
  <c r="J7" i="24"/>
  <c r="E6" i="24"/>
  <c r="D6" i="24"/>
  <c r="J6" i="24"/>
  <c r="E5" i="24"/>
  <c r="D5" i="24"/>
  <c r="J5" i="24"/>
  <c r="E4" i="24"/>
  <c r="D4" i="24"/>
  <c r="J4" i="24"/>
  <c r="E3" i="24"/>
  <c r="D3" i="24"/>
  <c r="J3" i="24"/>
  <c r="E2" i="24"/>
  <c r="D2" i="24"/>
  <c r="J2" i="24"/>
  <c r="K22" i="24"/>
  <c r="K21" i="24"/>
  <c r="K20" i="24"/>
  <c r="K19" i="24"/>
  <c r="K18" i="24"/>
  <c r="K17" i="24"/>
  <c r="K16" i="24"/>
  <c r="K15" i="24"/>
  <c r="K14" i="24"/>
  <c r="K13" i="24"/>
  <c r="K12" i="24"/>
  <c r="K11" i="24"/>
  <c r="K10" i="24"/>
  <c r="K9" i="24"/>
  <c r="K8" i="24"/>
  <c r="K7" i="24"/>
  <c r="K6" i="24"/>
  <c r="K5" i="24"/>
  <c r="K4" i="24"/>
  <c r="K3" i="24"/>
  <c r="K2" i="24"/>
  <c r="H22" i="24"/>
  <c r="H21" i="24"/>
  <c r="H20" i="24"/>
  <c r="H19" i="24"/>
  <c r="H18" i="24"/>
  <c r="H17" i="24"/>
  <c r="H16" i="24"/>
  <c r="H15" i="24"/>
  <c r="H14" i="24"/>
  <c r="H13" i="24"/>
  <c r="H12" i="24"/>
  <c r="H11" i="24"/>
  <c r="H10" i="24"/>
  <c r="H9" i="24"/>
  <c r="H8" i="24"/>
  <c r="H7" i="24"/>
  <c r="H6" i="24"/>
  <c r="H5" i="24"/>
  <c r="H4" i="24"/>
  <c r="H3" i="24"/>
  <c r="H2" i="24"/>
  <c r="I22" i="24"/>
  <c r="I21" i="24"/>
  <c r="I20" i="24"/>
  <c r="I19" i="24"/>
  <c r="I18" i="24"/>
  <c r="I17" i="24"/>
  <c r="I16" i="24"/>
  <c r="I15" i="24"/>
  <c r="I14" i="24"/>
  <c r="I13" i="24"/>
  <c r="I12" i="24"/>
  <c r="I11" i="24"/>
  <c r="I10" i="24"/>
  <c r="I9" i="24"/>
  <c r="I8" i="24"/>
  <c r="I7" i="24"/>
  <c r="I6" i="24"/>
  <c r="I5" i="24"/>
  <c r="I4" i="24"/>
  <c r="I3" i="24"/>
  <c r="I2" i="24"/>
  <c r="F22" i="24"/>
  <c r="G22" i="24"/>
  <c r="F21" i="24"/>
  <c r="G21" i="24"/>
  <c r="F20" i="24"/>
  <c r="G20" i="24"/>
  <c r="F19" i="24"/>
  <c r="G19" i="24"/>
  <c r="F18" i="24"/>
  <c r="G18" i="24"/>
  <c r="F17" i="24"/>
  <c r="G17" i="24"/>
  <c r="F16" i="24"/>
  <c r="G16" i="24"/>
  <c r="F15" i="24"/>
  <c r="G15" i="24"/>
  <c r="F14" i="24"/>
  <c r="G14" i="24"/>
  <c r="F13" i="24"/>
  <c r="G13" i="24"/>
  <c r="F12" i="24"/>
  <c r="G12" i="24"/>
  <c r="F11" i="24"/>
  <c r="G11" i="24"/>
  <c r="F10" i="24"/>
  <c r="G10" i="24"/>
  <c r="F9" i="24"/>
  <c r="G9" i="24"/>
  <c r="F8" i="24"/>
  <c r="G8" i="24"/>
  <c r="F7" i="24"/>
  <c r="G7" i="24"/>
  <c r="F6" i="24"/>
  <c r="G6" i="24"/>
  <c r="F5" i="24"/>
  <c r="G5" i="24"/>
  <c r="F4" i="24"/>
  <c r="G4" i="24"/>
  <c r="F3" i="24"/>
  <c r="G3" i="24"/>
  <c r="F2" i="24"/>
  <c r="G2" i="24"/>
  <c r="C22" i="24"/>
  <c r="C21" i="24"/>
  <c r="C20" i="24"/>
  <c r="C19" i="24"/>
  <c r="C18" i="24"/>
  <c r="C17" i="24"/>
  <c r="C16" i="24"/>
  <c r="C15" i="24"/>
  <c r="C14" i="24"/>
  <c r="C13" i="24"/>
  <c r="C12" i="24"/>
  <c r="C11" i="24"/>
  <c r="C10" i="24"/>
  <c r="C9" i="24"/>
  <c r="C8" i="24"/>
  <c r="C7" i="24"/>
  <c r="C6" i="24"/>
  <c r="C5" i="24"/>
  <c r="C4" i="24"/>
  <c r="C3" i="24"/>
  <c r="C2" i="24"/>
  <c r="AR52" i="20"/>
  <c r="AR51" i="20"/>
  <c r="AR50" i="20"/>
  <c r="AR49" i="20"/>
  <c r="AR48" i="20"/>
  <c r="AR47" i="20"/>
  <c r="AR46" i="20"/>
  <c r="AR45" i="20"/>
  <c r="AR44" i="20"/>
  <c r="AR43" i="20"/>
  <c r="AR42" i="20"/>
  <c r="AR41" i="20"/>
  <c r="AR40" i="20"/>
  <c r="AR39" i="20"/>
  <c r="AR38" i="20"/>
  <c r="AR37" i="20"/>
  <c r="AR36" i="20"/>
  <c r="AR35" i="20"/>
  <c r="AR34" i="20"/>
  <c r="AR33" i="20"/>
  <c r="AR32" i="20"/>
  <c r="AR31" i="20"/>
  <c r="AR30" i="20"/>
  <c r="AR29" i="20"/>
  <c r="AR28" i="20"/>
  <c r="AR27" i="20"/>
  <c r="AR26" i="20"/>
  <c r="AR25" i="20"/>
  <c r="AR24" i="20"/>
  <c r="AR23" i="20"/>
  <c r="AR22" i="20"/>
  <c r="AR21" i="20"/>
  <c r="AR20" i="20"/>
  <c r="AR19" i="20"/>
  <c r="AR18" i="20"/>
  <c r="AR17" i="20"/>
  <c r="AR16" i="20"/>
  <c r="AR15" i="20"/>
  <c r="AR14" i="20"/>
  <c r="AR13" i="20"/>
  <c r="AR12" i="20"/>
  <c r="AR11" i="20"/>
  <c r="AR10" i="20"/>
  <c r="AR9" i="20"/>
  <c r="AR8" i="20"/>
  <c r="AR7" i="20"/>
  <c r="AR6" i="20"/>
  <c r="AR5" i="20"/>
  <c r="AR4" i="20"/>
  <c r="AR3" i="20"/>
  <c r="AR2" i="20"/>
  <c r="AQ52" i="20"/>
  <c r="AQ51" i="20"/>
  <c r="AQ50" i="20"/>
  <c r="AQ49" i="20"/>
  <c r="AQ48" i="20"/>
  <c r="AQ47" i="20"/>
  <c r="AQ46" i="20"/>
  <c r="AQ45" i="20"/>
  <c r="AQ44" i="20"/>
  <c r="AQ43" i="20"/>
  <c r="AQ42" i="20"/>
  <c r="AQ41" i="20"/>
  <c r="AQ40" i="20"/>
  <c r="AQ39" i="20"/>
  <c r="AQ38" i="20"/>
  <c r="AQ37" i="20"/>
  <c r="AQ36" i="20"/>
  <c r="AQ35" i="20"/>
  <c r="AQ34" i="20"/>
  <c r="AQ33" i="20"/>
  <c r="AQ32" i="20"/>
  <c r="AQ31" i="20"/>
  <c r="AQ30" i="20"/>
  <c r="AQ29" i="20"/>
  <c r="AQ28" i="20"/>
  <c r="AQ27" i="20"/>
  <c r="AQ26" i="20"/>
  <c r="AQ25" i="20"/>
  <c r="AQ24" i="20"/>
  <c r="AQ23" i="20"/>
  <c r="AQ22" i="20"/>
  <c r="AQ21" i="20"/>
  <c r="AQ20" i="20"/>
  <c r="AQ19" i="20"/>
  <c r="AQ18" i="20"/>
  <c r="AQ17" i="20"/>
  <c r="AQ16" i="20"/>
  <c r="AQ15" i="20"/>
  <c r="AQ14" i="20"/>
  <c r="AQ13" i="20"/>
  <c r="AQ12" i="20"/>
  <c r="AQ11" i="20"/>
  <c r="AQ10" i="20"/>
  <c r="AQ9" i="20"/>
  <c r="AQ8" i="20"/>
  <c r="AQ7" i="20"/>
  <c r="AQ6" i="20"/>
  <c r="AQ5" i="20"/>
  <c r="AQ4" i="20"/>
  <c r="AQ3" i="20"/>
  <c r="AQ2" i="20"/>
  <c r="AS5" i="20"/>
  <c r="AT5" i="20"/>
  <c r="A47" i="20"/>
  <c r="H5" i="23"/>
  <c r="H20" i="23"/>
  <c r="J20" i="23"/>
  <c r="G4" i="23"/>
  <c r="G20" i="23"/>
  <c r="I20" i="23"/>
  <c r="P20" i="23"/>
  <c r="J215" i="23"/>
  <c r="I215" i="23"/>
  <c r="G215" i="23"/>
  <c r="H215" i="23"/>
  <c r="P215" i="23"/>
  <c r="AS215" i="23"/>
  <c r="AR215" i="23"/>
  <c r="AQ215" i="23"/>
  <c r="AP215" i="23"/>
  <c r="AO215" i="23"/>
  <c r="AN215" i="23"/>
  <c r="J214" i="23"/>
  <c r="I214" i="23"/>
  <c r="G214" i="23"/>
  <c r="H214" i="23"/>
  <c r="P214" i="23"/>
  <c r="AS214" i="23"/>
  <c r="AR214" i="23"/>
  <c r="AQ214" i="23"/>
  <c r="AP214" i="23"/>
  <c r="AO214" i="23"/>
  <c r="AN214" i="23"/>
  <c r="J213" i="23"/>
  <c r="I213" i="23"/>
  <c r="G213" i="23"/>
  <c r="H213" i="23"/>
  <c r="P213" i="23"/>
  <c r="AS213" i="23"/>
  <c r="AR213" i="23"/>
  <c r="AQ213" i="23"/>
  <c r="AP213" i="23"/>
  <c r="AO213" i="23"/>
  <c r="AN213" i="23"/>
  <c r="J212" i="23"/>
  <c r="I212" i="23"/>
  <c r="G212" i="23"/>
  <c r="H212" i="23"/>
  <c r="P212" i="23"/>
  <c r="AS212" i="23"/>
  <c r="AR212" i="23"/>
  <c r="AQ212" i="23"/>
  <c r="AP212" i="23"/>
  <c r="AO212" i="23"/>
  <c r="AN212" i="23"/>
  <c r="J211" i="23"/>
  <c r="I211" i="23"/>
  <c r="G211" i="23"/>
  <c r="H211" i="23"/>
  <c r="P211" i="23"/>
  <c r="AS211" i="23"/>
  <c r="AR211" i="23"/>
  <c r="AQ211" i="23"/>
  <c r="AP211" i="23"/>
  <c r="AO211" i="23"/>
  <c r="AN211" i="23"/>
  <c r="J210" i="23"/>
  <c r="I210" i="23"/>
  <c r="G210" i="23"/>
  <c r="H210" i="23"/>
  <c r="P210" i="23"/>
  <c r="AS210" i="23"/>
  <c r="AR210" i="23"/>
  <c r="AQ210" i="23"/>
  <c r="AP210" i="23"/>
  <c r="AO210" i="23"/>
  <c r="AN210" i="23"/>
  <c r="J209" i="23"/>
  <c r="I209" i="23"/>
  <c r="G209" i="23"/>
  <c r="H209" i="23"/>
  <c r="P209" i="23"/>
  <c r="AS209" i="23"/>
  <c r="AR209" i="23"/>
  <c r="AQ209" i="23"/>
  <c r="AP209" i="23"/>
  <c r="AO209" i="23"/>
  <c r="AN209" i="23"/>
  <c r="J208" i="23"/>
  <c r="I208" i="23"/>
  <c r="G208" i="23"/>
  <c r="H208" i="23"/>
  <c r="P208" i="23"/>
  <c r="AS208" i="23"/>
  <c r="AR208" i="23"/>
  <c r="AQ208" i="23"/>
  <c r="AP208" i="23"/>
  <c r="AO208" i="23"/>
  <c r="AN208" i="23"/>
  <c r="J207" i="23"/>
  <c r="I207" i="23"/>
  <c r="G207" i="23"/>
  <c r="H207" i="23"/>
  <c r="P207" i="23"/>
  <c r="AS207" i="23"/>
  <c r="AR207" i="23"/>
  <c r="AQ207" i="23"/>
  <c r="AP207" i="23"/>
  <c r="AO207" i="23"/>
  <c r="AN207" i="23"/>
  <c r="J206" i="23"/>
  <c r="I206" i="23"/>
  <c r="G206" i="23"/>
  <c r="H206" i="23"/>
  <c r="P206" i="23"/>
  <c r="AS206" i="23"/>
  <c r="AR206" i="23"/>
  <c r="AQ206" i="23"/>
  <c r="AP206" i="23"/>
  <c r="AO206" i="23"/>
  <c r="AN206" i="23"/>
  <c r="J205" i="23"/>
  <c r="I205" i="23"/>
  <c r="G205" i="23"/>
  <c r="H205" i="23"/>
  <c r="P205" i="23"/>
  <c r="AS205" i="23"/>
  <c r="AR205" i="23"/>
  <c r="AQ205" i="23"/>
  <c r="AP205" i="23"/>
  <c r="AO205" i="23"/>
  <c r="AN205" i="23"/>
  <c r="J204" i="23"/>
  <c r="I204" i="23"/>
  <c r="G204" i="23"/>
  <c r="H204" i="23"/>
  <c r="P204" i="23"/>
  <c r="AS204" i="23"/>
  <c r="AR204" i="23"/>
  <c r="AQ204" i="23"/>
  <c r="AP204" i="23"/>
  <c r="AO204" i="23"/>
  <c r="AN204" i="23"/>
  <c r="J203" i="23"/>
  <c r="I203" i="23"/>
  <c r="G203" i="23"/>
  <c r="H203" i="23"/>
  <c r="P203" i="23"/>
  <c r="AS203" i="23"/>
  <c r="AR203" i="23"/>
  <c r="AQ203" i="23"/>
  <c r="AP203" i="23"/>
  <c r="AO203" i="23"/>
  <c r="AN203" i="23"/>
  <c r="J202" i="23"/>
  <c r="I202" i="23"/>
  <c r="G202" i="23"/>
  <c r="H202" i="23"/>
  <c r="P202" i="23"/>
  <c r="AS202" i="23"/>
  <c r="AR202" i="23"/>
  <c r="AQ202" i="23"/>
  <c r="AP202" i="23"/>
  <c r="AO202" i="23"/>
  <c r="AN202" i="23"/>
  <c r="J201" i="23"/>
  <c r="I201" i="23"/>
  <c r="G201" i="23"/>
  <c r="H201" i="23"/>
  <c r="P201" i="23"/>
  <c r="AS201" i="23"/>
  <c r="AR201" i="23"/>
  <c r="AQ201" i="23"/>
  <c r="AP201" i="23"/>
  <c r="AO201" i="23"/>
  <c r="AN201" i="23"/>
  <c r="J200" i="23"/>
  <c r="I200" i="23"/>
  <c r="G200" i="23"/>
  <c r="H200" i="23"/>
  <c r="P200" i="23"/>
  <c r="AS200" i="23"/>
  <c r="AR200" i="23"/>
  <c r="AQ200" i="23"/>
  <c r="AP200" i="23"/>
  <c r="AO200" i="23"/>
  <c r="AN200" i="23"/>
  <c r="J199" i="23"/>
  <c r="I199" i="23"/>
  <c r="G199" i="23"/>
  <c r="H199" i="23"/>
  <c r="P199" i="23"/>
  <c r="AS199" i="23"/>
  <c r="AR199" i="23"/>
  <c r="AQ199" i="23"/>
  <c r="AP199" i="23"/>
  <c r="AO199" i="23"/>
  <c r="AN199" i="23"/>
  <c r="J198" i="23"/>
  <c r="I198" i="23"/>
  <c r="G198" i="23"/>
  <c r="H198" i="23"/>
  <c r="P198" i="23"/>
  <c r="AS198" i="23"/>
  <c r="AR198" i="23"/>
  <c r="AQ198" i="23"/>
  <c r="AP198" i="23"/>
  <c r="AO198" i="23"/>
  <c r="AN198" i="23"/>
  <c r="J197" i="23"/>
  <c r="I197" i="23"/>
  <c r="G197" i="23"/>
  <c r="H197" i="23"/>
  <c r="P197" i="23"/>
  <c r="AS197" i="23"/>
  <c r="AR197" i="23"/>
  <c r="AQ197" i="23"/>
  <c r="AP197" i="23"/>
  <c r="AO197" i="23"/>
  <c r="AN197" i="23"/>
  <c r="J196" i="23"/>
  <c r="I196" i="23"/>
  <c r="G196" i="23"/>
  <c r="H196" i="23"/>
  <c r="P196" i="23"/>
  <c r="AS196" i="23"/>
  <c r="AR196" i="23"/>
  <c r="AQ196" i="23"/>
  <c r="AP196" i="23"/>
  <c r="AO196" i="23"/>
  <c r="AN196" i="23"/>
  <c r="J195" i="23"/>
  <c r="I195" i="23"/>
  <c r="G195" i="23"/>
  <c r="H195" i="23"/>
  <c r="P195" i="23"/>
  <c r="AS195" i="23"/>
  <c r="AR195" i="23"/>
  <c r="AQ195" i="23"/>
  <c r="AP195" i="23"/>
  <c r="AO195" i="23"/>
  <c r="AN195" i="23"/>
  <c r="J194" i="23"/>
  <c r="I194" i="23"/>
  <c r="G194" i="23"/>
  <c r="H194" i="23"/>
  <c r="P194" i="23"/>
  <c r="AS194" i="23"/>
  <c r="AR194" i="23"/>
  <c r="AQ194" i="23"/>
  <c r="AP194" i="23"/>
  <c r="AO194" i="23"/>
  <c r="AN194" i="23"/>
  <c r="J193" i="23"/>
  <c r="I193" i="23"/>
  <c r="G193" i="23"/>
  <c r="H193" i="23"/>
  <c r="P193" i="23"/>
  <c r="AS193" i="23"/>
  <c r="AR193" i="23"/>
  <c r="AQ193" i="23"/>
  <c r="AP193" i="23"/>
  <c r="AO193" i="23"/>
  <c r="AN193" i="23"/>
  <c r="J192" i="23"/>
  <c r="I192" i="23"/>
  <c r="G192" i="23"/>
  <c r="H192" i="23"/>
  <c r="P192" i="23"/>
  <c r="AS192" i="23"/>
  <c r="AR192" i="23"/>
  <c r="AQ192" i="23"/>
  <c r="AP192" i="23"/>
  <c r="AO192" i="23"/>
  <c r="AN192" i="23"/>
  <c r="J191" i="23"/>
  <c r="I191" i="23"/>
  <c r="G191" i="23"/>
  <c r="H191" i="23"/>
  <c r="P191" i="23"/>
  <c r="AS191" i="23"/>
  <c r="AR191" i="23"/>
  <c r="AQ191" i="23"/>
  <c r="AP191" i="23"/>
  <c r="AO191" i="23"/>
  <c r="AN191" i="23"/>
  <c r="J190" i="23"/>
  <c r="I190" i="23"/>
  <c r="G190" i="23"/>
  <c r="H190" i="23"/>
  <c r="P190" i="23"/>
  <c r="AS190" i="23"/>
  <c r="AR190" i="23"/>
  <c r="AQ190" i="23"/>
  <c r="AP190" i="23"/>
  <c r="AO190" i="23"/>
  <c r="AN190" i="23"/>
  <c r="J189" i="23"/>
  <c r="I189" i="23"/>
  <c r="G189" i="23"/>
  <c r="H189" i="23"/>
  <c r="P189" i="23"/>
  <c r="AS189" i="23"/>
  <c r="AR189" i="23"/>
  <c r="AQ189" i="23"/>
  <c r="AP189" i="23"/>
  <c r="AO189" i="23"/>
  <c r="AN189" i="23"/>
  <c r="J188" i="23"/>
  <c r="I188" i="23"/>
  <c r="G188" i="23"/>
  <c r="H188" i="23"/>
  <c r="P188" i="23"/>
  <c r="AS188" i="23"/>
  <c r="AR188" i="23"/>
  <c r="AQ188" i="23"/>
  <c r="AP188" i="23"/>
  <c r="AO188" i="23"/>
  <c r="AN188" i="23"/>
  <c r="J187" i="23"/>
  <c r="I187" i="23"/>
  <c r="G187" i="23"/>
  <c r="H187" i="23"/>
  <c r="P187" i="23"/>
  <c r="AS187" i="23"/>
  <c r="AR187" i="23"/>
  <c r="AQ187" i="23"/>
  <c r="AP187" i="23"/>
  <c r="AO187" i="23"/>
  <c r="AN187" i="23"/>
  <c r="J186" i="23"/>
  <c r="I186" i="23"/>
  <c r="G186" i="23"/>
  <c r="H186" i="23"/>
  <c r="P186" i="23"/>
  <c r="AS186" i="23"/>
  <c r="AR186" i="23"/>
  <c r="AQ186" i="23"/>
  <c r="AP186" i="23"/>
  <c r="AO186" i="23"/>
  <c r="AN186" i="23"/>
  <c r="J185" i="23"/>
  <c r="I185" i="23"/>
  <c r="G185" i="23"/>
  <c r="H185" i="23"/>
  <c r="P185" i="23"/>
  <c r="AS185" i="23"/>
  <c r="AR185" i="23"/>
  <c r="AQ185" i="23"/>
  <c r="AP185" i="23"/>
  <c r="AO185" i="23"/>
  <c r="AN185" i="23"/>
  <c r="J184" i="23"/>
  <c r="I184" i="23"/>
  <c r="G184" i="23"/>
  <c r="H184" i="23"/>
  <c r="P184" i="23"/>
  <c r="AS184" i="23"/>
  <c r="AR184" i="23"/>
  <c r="AQ184" i="23"/>
  <c r="AP184" i="23"/>
  <c r="AO184" i="23"/>
  <c r="AN184" i="23"/>
  <c r="J183" i="23"/>
  <c r="I183" i="23"/>
  <c r="G183" i="23"/>
  <c r="H183" i="23"/>
  <c r="P183" i="23"/>
  <c r="AS183" i="23"/>
  <c r="AR183" i="23"/>
  <c r="AQ183" i="23"/>
  <c r="AP183" i="23"/>
  <c r="AO183" i="23"/>
  <c r="AN183" i="23"/>
  <c r="J182" i="23"/>
  <c r="I182" i="23"/>
  <c r="G182" i="23"/>
  <c r="H182" i="23"/>
  <c r="P182" i="23"/>
  <c r="AS182" i="23"/>
  <c r="AR182" i="23"/>
  <c r="AQ182" i="23"/>
  <c r="AP182" i="23"/>
  <c r="AO182" i="23"/>
  <c r="AN182" i="23"/>
  <c r="J181" i="23"/>
  <c r="I181" i="23"/>
  <c r="G181" i="23"/>
  <c r="H181" i="23"/>
  <c r="P181" i="23"/>
  <c r="AS181" i="23"/>
  <c r="AR181" i="23"/>
  <c r="AQ181" i="23"/>
  <c r="AP181" i="23"/>
  <c r="AO181" i="23"/>
  <c r="AN181" i="23"/>
  <c r="J180" i="23"/>
  <c r="I180" i="23"/>
  <c r="G180" i="23"/>
  <c r="H180" i="23"/>
  <c r="P180" i="23"/>
  <c r="AS180" i="23"/>
  <c r="AR180" i="23"/>
  <c r="AQ180" i="23"/>
  <c r="AP180" i="23"/>
  <c r="AO180" i="23"/>
  <c r="AN180" i="23"/>
  <c r="J179" i="23"/>
  <c r="I179" i="23"/>
  <c r="G179" i="23"/>
  <c r="H179" i="23"/>
  <c r="P179" i="23"/>
  <c r="AS179" i="23"/>
  <c r="AR179" i="23"/>
  <c r="AQ179" i="23"/>
  <c r="AP179" i="23"/>
  <c r="AO179" i="23"/>
  <c r="AN179" i="23"/>
  <c r="J178" i="23"/>
  <c r="I178" i="23"/>
  <c r="G178" i="23"/>
  <c r="H178" i="23"/>
  <c r="P178" i="23"/>
  <c r="AS178" i="23"/>
  <c r="AR178" i="23"/>
  <c r="AQ178" i="23"/>
  <c r="AP178" i="23"/>
  <c r="AO178" i="23"/>
  <c r="AN178" i="23"/>
  <c r="J177" i="23"/>
  <c r="I177" i="23"/>
  <c r="G177" i="23"/>
  <c r="H177" i="23"/>
  <c r="P177" i="23"/>
  <c r="AS177" i="23"/>
  <c r="AR177" i="23"/>
  <c r="AQ177" i="23"/>
  <c r="AP177" i="23"/>
  <c r="AO177" i="23"/>
  <c r="AN177" i="23"/>
  <c r="J176" i="23"/>
  <c r="I176" i="23"/>
  <c r="G176" i="23"/>
  <c r="H176" i="23"/>
  <c r="P176" i="23"/>
  <c r="AS176" i="23"/>
  <c r="AR176" i="23"/>
  <c r="AQ176" i="23"/>
  <c r="AP176" i="23"/>
  <c r="AO176" i="23"/>
  <c r="AN176" i="23"/>
  <c r="J175" i="23"/>
  <c r="I175" i="23"/>
  <c r="G175" i="23"/>
  <c r="H175" i="23"/>
  <c r="P175" i="23"/>
  <c r="AS175" i="23"/>
  <c r="AR175" i="23"/>
  <c r="AQ175" i="23"/>
  <c r="AP175" i="23"/>
  <c r="AO175" i="23"/>
  <c r="AN175" i="23"/>
  <c r="J174" i="23"/>
  <c r="I174" i="23"/>
  <c r="G174" i="23"/>
  <c r="H174" i="23"/>
  <c r="P174" i="23"/>
  <c r="AS174" i="23"/>
  <c r="AR174" i="23"/>
  <c r="AQ174" i="23"/>
  <c r="AP174" i="23"/>
  <c r="AO174" i="23"/>
  <c r="AN174" i="23"/>
  <c r="J173" i="23"/>
  <c r="I173" i="23"/>
  <c r="G173" i="23"/>
  <c r="H173" i="23"/>
  <c r="P173" i="23"/>
  <c r="AS173" i="23"/>
  <c r="AR173" i="23"/>
  <c r="AQ173" i="23"/>
  <c r="AP173" i="23"/>
  <c r="AO173" i="23"/>
  <c r="AN173" i="23"/>
  <c r="J172" i="23"/>
  <c r="I172" i="23"/>
  <c r="G172" i="23"/>
  <c r="H172" i="23"/>
  <c r="P172" i="23"/>
  <c r="AS172" i="23"/>
  <c r="AR172" i="23"/>
  <c r="AQ172" i="23"/>
  <c r="AP172" i="23"/>
  <c r="AO172" i="23"/>
  <c r="AN172" i="23"/>
  <c r="J171" i="23"/>
  <c r="I171" i="23"/>
  <c r="G171" i="23"/>
  <c r="H171" i="23"/>
  <c r="P171" i="23"/>
  <c r="AS171" i="23"/>
  <c r="AR171" i="23"/>
  <c r="AQ171" i="23"/>
  <c r="AP171" i="23"/>
  <c r="AO171" i="23"/>
  <c r="AN171" i="23"/>
  <c r="J170" i="23"/>
  <c r="I170" i="23"/>
  <c r="G170" i="23"/>
  <c r="H170" i="23"/>
  <c r="P170" i="23"/>
  <c r="AS170" i="23"/>
  <c r="AR170" i="23"/>
  <c r="AQ170" i="23"/>
  <c r="AP170" i="23"/>
  <c r="AO170" i="23"/>
  <c r="AN170" i="23"/>
  <c r="J169" i="23"/>
  <c r="I169" i="23"/>
  <c r="G169" i="23"/>
  <c r="H169" i="23"/>
  <c r="P169" i="23"/>
  <c r="AS169" i="23"/>
  <c r="AR169" i="23"/>
  <c r="AQ169" i="23"/>
  <c r="AP169" i="23"/>
  <c r="AO169" i="23"/>
  <c r="AN169" i="23"/>
  <c r="J168" i="23"/>
  <c r="I168" i="23"/>
  <c r="G168" i="23"/>
  <c r="H168" i="23"/>
  <c r="P168" i="23"/>
  <c r="AS168" i="23"/>
  <c r="AR168" i="23"/>
  <c r="AQ168" i="23"/>
  <c r="AP168" i="23"/>
  <c r="AO168" i="23"/>
  <c r="AN168" i="23"/>
  <c r="J167" i="23"/>
  <c r="I167" i="23"/>
  <c r="G167" i="23"/>
  <c r="H167" i="23"/>
  <c r="P167" i="23"/>
  <c r="AS167" i="23"/>
  <c r="AR167" i="23"/>
  <c r="AQ167" i="23"/>
  <c r="AP167" i="23"/>
  <c r="AO167" i="23"/>
  <c r="AN167" i="23"/>
  <c r="J166" i="23"/>
  <c r="I166" i="23"/>
  <c r="G166" i="23"/>
  <c r="H166" i="23"/>
  <c r="P166" i="23"/>
  <c r="AS166" i="23"/>
  <c r="AR166" i="23"/>
  <c r="AQ166" i="23"/>
  <c r="AP166" i="23"/>
  <c r="AO166" i="23"/>
  <c r="AN166" i="23"/>
  <c r="J165" i="23"/>
  <c r="I165" i="23"/>
  <c r="G165" i="23"/>
  <c r="H165" i="23"/>
  <c r="P165" i="23"/>
  <c r="AS165" i="23"/>
  <c r="AR165" i="23"/>
  <c r="AQ165" i="23"/>
  <c r="AP165" i="23"/>
  <c r="AO165" i="23"/>
  <c r="AN165" i="23"/>
  <c r="J164" i="23"/>
  <c r="I164" i="23"/>
  <c r="G164" i="23"/>
  <c r="H164" i="23"/>
  <c r="P164" i="23"/>
  <c r="AS164" i="23"/>
  <c r="AR164" i="23"/>
  <c r="AQ164" i="23"/>
  <c r="AP164" i="23"/>
  <c r="AO164" i="23"/>
  <c r="AN164" i="23"/>
  <c r="J163" i="23"/>
  <c r="I163" i="23"/>
  <c r="G163" i="23"/>
  <c r="H163" i="23"/>
  <c r="P163" i="23"/>
  <c r="AS163" i="23"/>
  <c r="AR163" i="23"/>
  <c r="AQ163" i="23"/>
  <c r="AP163" i="23"/>
  <c r="AO163" i="23"/>
  <c r="AN163" i="23"/>
  <c r="J162" i="23"/>
  <c r="I162" i="23"/>
  <c r="G162" i="23"/>
  <c r="H162" i="23"/>
  <c r="P162" i="23"/>
  <c r="AS162" i="23"/>
  <c r="AR162" i="23"/>
  <c r="AQ162" i="23"/>
  <c r="AP162" i="23"/>
  <c r="AO162" i="23"/>
  <c r="AN162" i="23"/>
  <c r="J161" i="23"/>
  <c r="I161" i="23"/>
  <c r="G161" i="23"/>
  <c r="H161" i="23"/>
  <c r="P161" i="23"/>
  <c r="AS161" i="23"/>
  <c r="AR161" i="23"/>
  <c r="AQ161" i="23"/>
  <c r="AP161" i="23"/>
  <c r="AO161" i="23"/>
  <c r="AN161" i="23"/>
  <c r="J160" i="23"/>
  <c r="I160" i="23"/>
  <c r="G160" i="23"/>
  <c r="H160" i="23"/>
  <c r="P160" i="23"/>
  <c r="AS160" i="23"/>
  <c r="AR160" i="23"/>
  <c r="AQ160" i="23"/>
  <c r="AP160" i="23"/>
  <c r="AO160" i="23"/>
  <c r="AN160" i="23"/>
  <c r="J159" i="23"/>
  <c r="I159" i="23"/>
  <c r="G159" i="23"/>
  <c r="H159" i="23"/>
  <c r="P159" i="23"/>
  <c r="AS159" i="23"/>
  <c r="AR159" i="23"/>
  <c r="AQ159" i="23"/>
  <c r="AP159" i="23"/>
  <c r="AO159" i="23"/>
  <c r="AN159" i="23"/>
  <c r="J158" i="23"/>
  <c r="I158" i="23"/>
  <c r="G158" i="23"/>
  <c r="H158" i="23"/>
  <c r="P158" i="23"/>
  <c r="AS158" i="23"/>
  <c r="AR158" i="23"/>
  <c r="AQ158" i="23"/>
  <c r="AP158" i="23"/>
  <c r="AO158" i="23"/>
  <c r="AN158" i="23"/>
  <c r="J157" i="23"/>
  <c r="I157" i="23"/>
  <c r="G157" i="23"/>
  <c r="H157" i="23"/>
  <c r="P157" i="23"/>
  <c r="AS157" i="23"/>
  <c r="AR157" i="23"/>
  <c r="AQ157" i="23"/>
  <c r="AP157" i="23"/>
  <c r="AO157" i="23"/>
  <c r="AN157" i="23"/>
  <c r="J156" i="23"/>
  <c r="I156" i="23"/>
  <c r="G156" i="23"/>
  <c r="H156" i="23"/>
  <c r="P156" i="23"/>
  <c r="AS156" i="23"/>
  <c r="AR156" i="23"/>
  <c r="AQ156" i="23"/>
  <c r="AP156" i="23"/>
  <c r="AO156" i="23"/>
  <c r="AN156" i="23"/>
  <c r="J155" i="23"/>
  <c r="I155" i="23"/>
  <c r="G155" i="23"/>
  <c r="H155" i="23"/>
  <c r="P155" i="23"/>
  <c r="AS155" i="23"/>
  <c r="AR155" i="23"/>
  <c r="AQ155" i="23"/>
  <c r="AP155" i="23"/>
  <c r="AO155" i="23"/>
  <c r="AN155" i="23"/>
  <c r="J154" i="23"/>
  <c r="I154" i="23"/>
  <c r="G154" i="23"/>
  <c r="H154" i="23"/>
  <c r="P154" i="23"/>
  <c r="AS154" i="23"/>
  <c r="AR154" i="23"/>
  <c r="AQ154" i="23"/>
  <c r="AP154" i="23"/>
  <c r="AO154" i="23"/>
  <c r="AN154" i="23"/>
  <c r="J153" i="23"/>
  <c r="I153" i="23"/>
  <c r="G153" i="23"/>
  <c r="H153" i="23"/>
  <c r="P153" i="23"/>
  <c r="AS153" i="23"/>
  <c r="AR153" i="23"/>
  <c r="AQ153" i="23"/>
  <c r="AP153" i="23"/>
  <c r="AO153" i="23"/>
  <c r="AN153" i="23"/>
  <c r="J152" i="23"/>
  <c r="I152" i="23"/>
  <c r="G152" i="23"/>
  <c r="H152" i="23"/>
  <c r="P152" i="23"/>
  <c r="AS152" i="23"/>
  <c r="AR152" i="23"/>
  <c r="AQ152" i="23"/>
  <c r="AP152" i="23"/>
  <c r="AO152" i="23"/>
  <c r="AN152" i="23"/>
  <c r="J151" i="23"/>
  <c r="I151" i="23"/>
  <c r="G151" i="23"/>
  <c r="H151" i="23"/>
  <c r="P151" i="23"/>
  <c r="AS151" i="23"/>
  <c r="AR151" i="23"/>
  <c r="AQ151" i="23"/>
  <c r="AP151" i="23"/>
  <c r="AO151" i="23"/>
  <c r="AN151" i="23"/>
  <c r="J150" i="23"/>
  <c r="I150" i="23"/>
  <c r="G150" i="23"/>
  <c r="H150" i="23"/>
  <c r="P150" i="23"/>
  <c r="AS150" i="23"/>
  <c r="AR150" i="23"/>
  <c r="AQ150" i="23"/>
  <c r="AP150" i="23"/>
  <c r="AO150" i="23"/>
  <c r="AN150" i="23"/>
  <c r="J149" i="23"/>
  <c r="I149" i="23"/>
  <c r="G149" i="23"/>
  <c r="H149" i="23"/>
  <c r="P149" i="23"/>
  <c r="AS149" i="23"/>
  <c r="AR149" i="23"/>
  <c r="AQ149" i="23"/>
  <c r="AP149" i="23"/>
  <c r="AO149" i="23"/>
  <c r="AN149" i="23"/>
  <c r="J148" i="23"/>
  <c r="I148" i="23"/>
  <c r="G148" i="23"/>
  <c r="H148" i="23"/>
  <c r="P148" i="23"/>
  <c r="AS148" i="23"/>
  <c r="AR148" i="23"/>
  <c r="AQ148" i="23"/>
  <c r="AP148" i="23"/>
  <c r="AO148" i="23"/>
  <c r="AN148" i="23"/>
  <c r="J147" i="23"/>
  <c r="I147" i="23"/>
  <c r="G147" i="23"/>
  <c r="H147" i="23"/>
  <c r="P147" i="23"/>
  <c r="AS147" i="23"/>
  <c r="AR147" i="23"/>
  <c r="AQ147" i="23"/>
  <c r="AP147" i="23"/>
  <c r="AO147" i="23"/>
  <c r="AN147" i="23"/>
  <c r="J146" i="23"/>
  <c r="I146" i="23"/>
  <c r="G146" i="23"/>
  <c r="H146" i="23"/>
  <c r="P146" i="23"/>
  <c r="AS146" i="23"/>
  <c r="AR146" i="23"/>
  <c r="AQ146" i="23"/>
  <c r="AP146" i="23"/>
  <c r="AO146" i="23"/>
  <c r="AN146" i="23"/>
  <c r="J145" i="23"/>
  <c r="I145" i="23"/>
  <c r="G145" i="23"/>
  <c r="H145" i="23"/>
  <c r="P145" i="23"/>
  <c r="AS145" i="23"/>
  <c r="AR145" i="23"/>
  <c r="AQ145" i="23"/>
  <c r="AP145" i="23"/>
  <c r="AO145" i="23"/>
  <c r="AN145" i="23"/>
  <c r="J144" i="23"/>
  <c r="I144" i="23"/>
  <c r="G144" i="23"/>
  <c r="H144" i="23"/>
  <c r="P144" i="23"/>
  <c r="AS144" i="23"/>
  <c r="AR144" i="23"/>
  <c r="AQ144" i="23"/>
  <c r="AP144" i="23"/>
  <c r="AO144" i="23"/>
  <c r="AN144" i="23"/>
  <c r="J143" i="23"/>
  <c r="I143" i="23"/>
  <c r="G143" i="23"/>
  <c r="H143" i="23"/>
  <c r="P143" i="23"/>
  <c r="AS143" i="23"/>
  <c r="AR143" i="23"/>
  <c r="AQ143" i="23"/>
  <c r="AP143" i="23"/>
  <c r="AO143" i="23"/>
  <c r="AN143" i="23"/>
  <c r="J142" i="23"/>
  <c r="I142" i="23"/>
  <c r="G142" i="23"/>
  <c r="H142" i="23"/>
  <c r="P142" i="23"/>
  <c r="AS142" i="23"/>
  <c r="AR142" i="23"/>
  <c r="AQ142" i="23"/>
  <c r="AP142" i="23"/>
  <c r="AO142" i="23"/>
  <c r="AN142" i="23"/>
  <c r="J141" i="23"/>
  <c r="I141" i="23"/>
  <c r="G141" i="23"/>
  <c r="H141" i="23"/>
  <c r="P141" i="23"/>
  <c r="AS141" i="23"/>
  <c r="AR141" i="23"/>
  <c r="AQ141" i="23"/>
  <c r="AP141" i="23"/>
  <c r="AO141" i="23"/>
  <c r="AN141" i="23"/>
  <c r="J140" i="23"/>
  <c r="I140" i="23"/>
  <c r="G140" i="23"/>
  <c r="H140" i="23"/>
  <c r="P140" i="23"/>
  <c r="AS140" i="23"/>
  <c r="AR140" i="23"/>
  <c r="AQ140" i="23"/>
  <c r="AP140" i="23"/>
  <c r="AO140" i="23"/>
  <c r="AN140" i="23"/>
  <c r="J139" i="23"/>
  <c r="I139" i="23"/>
  <c r="G139" i="23"/>
  <c r="H139" i="23"/>
  <c r="P139" i="23"/>
  <c r="AS139" i="23"/>
  <c r="AR139" i="23"/>
  <c r="AQ139" i="23"/>
  <c r="AP139" i="23"/>
  <c r="AO139" i="23"/>
  <c r="AN139" i="23"/>
  <c r="J138" i="23"/>
  <c r="I138" i="23"/>
  <c r="G138" i="23"/>
  <c r="H138" i="23"/>
  <c r="P138" i="23"/>
  <c r="AS138" i="23"/>
  <c r="AR138" i="23"/>
  <c r="AQ138" i="23"/>
  <c r="AP138" i="23"/>
  <c r="AO138" i="23"/>
  <c r="AN138" i="23"/>
  <c r="J137" i="23"/>
  <c r="I137" i="23"/>
  <c r="G137" i="23"/>
  <c r="H137" i="23"/>
  <c r="P137" i="23"/>
  <c r="AS137" i="23"/>
  <c r="AR137" i="23"/>
  <c r="AQ137" i="23"/>
  <c r="AP137" i="23"/>
  <c r="AO137" i="23"/>
  <c r="AN137" i="23"/>
  <c r="J136" i="23"/>
  <c r="I136" i="23"/>
  <c r="G136" i="23"/>
  <c r="H136" i="23"/>
  <c r="P136" i="23"/>
  <c r="AS136" i="23"/>
  <c r="AR136" i="23"/>
  <c r="AQ136" i="23"/>
  <c r="AP136" i="23"/>
  <c r="AO136" i="23"/>
  <c r="AN136" i="23"/>
  <c r="J135" i="23"/>
  <c r="I135" i="23"/>
  <c r="G135" i="23"/>
  <c r="H135" i="23"/>
  <c r="P135" i="23"/>
  <c r="AS135" i="23"/>
  <c r="AR135" i="23"/>
  <c r="AQ135" i="23"/>
  <c r="AP135" i="23"/>
  <c r="AO135" i="23"/>
  <c r="AN135" i="23"/>
  <c r="J134" i="23"/>
  <c r="I134" i="23"/>
  <c r="G134" i="23"/>
  <c r="H134" i="23"/>
  <c r="P134" i="23"/>
  <c r="AS134" i="23"/>
  <c r="AR134" i="23"/>
  <c r="AQ134" i="23"/>
  <c r="AP134" i="23"/>
  <c r="AO134" i="23"/>
  <c r="AN134" i="23"/>
  <c r="J133" i="23"/>
  <c r="I133" i="23"/>
  <c r="G133" i="23"/>
  <c r="H133" i="23"/>
  <c r="P133" i="23"/>
  <c r="AS133" i="23"/>
  <c r="AR133" i="23"/>
  <c r="AQ133" i="23"/>
  <c r="AP133" i="23"/>
  <c r="AO133" i="23"/>
  <c r="AN133" i="23"/>
  <c r="J132" i="23"/>
  <c r="I132" i="23"/>
  <c r="G132" i="23"/>
  <c r="H132" i="23"/>
  <c r="P132" i="23"/>
  <c r="AS132" i="23"/>
  <c r="AR132" i="23"/>
  <c r="AQ132" i="23"/>
  <c r="AP132" i="23"/>
  <c r="AO132" i="23"/>
  <c r="AN132" i="23"/>
  <c r="J131" i="23"/>
  <c r="I131" i="23"/>
  <c r="G131" i="23"/>
  <c r="H131" i="23"/>
  <c r="P131" i="23"/>
  <c r="AS131" i="23"/>
  <c r="AR131" i="23"/>
  <c r="AQ131" i="23"/>
  <c r="AP131" i="23"/>
  <c r="AO131" i="23"/>
  <c r="AN131" i="23"/>
  <c r="J130" i="23"/>
  <c r="I130" i="23"/>
  <c r="G130" i="23"/>
  <c r="H130" i="23"/>
  <c r="P130" i="23"/>
  <c r="AS130" i="23"/>
  <c r="AR130" i="23"/>
  <c r="AQ130" i="23"/>
  <c r="AP130" i="23"/>
  <c r="AO130" i="23"/>
  <c r="AN130" i="23"/>
  <c r="J129" i="23"/>
  <c r="I129" i="23"/>
  <c r="G129" i="23"/>
  <c r="H129" i="23"/>
  <c r="P129" i="23"/>
  <c r="AS129" i="23"/>
  <c r="AR129" i="23"/>
  <c r="AQ129" i="23"/>
  <c r="AP129" i="23"/>
  <c r="AO129" i="23"/>
  <c r="AN129" i="23"/>
  <c r="J128" i="23"/>
  <c r="I128" i="23"/>
  <c r="G128" i="23"/>
  <c r="H128" i="23"/>
  <c r="P128" i="23"/>
  <c r="AS128" i="23"/>
  <c r="AR128" i="23"/>
  <c r="AQ128" i="23"/>
  <c r="AP128" i="23"/>
  <c r="AO128" i="23"/>
  <c r="AN128" i="23"/>
  <c r="J127" i="23"/>
  <c r="I127" i="23"/>
  <c r="G127" i="23"/>
  <c r="H127" i="23"/>
  <c r="P127" i="23"/>
  <c r="AS127" i="23"/>
  <c r="AR127" i="23"/>
  <c r="AQ127" i="23"/>
  <c r="AP127" i="23"/>
  <c r="AO127" i="23"/>
  <c r="AN127" i="23"/>
  <c r="J126" i="23"/>
  <c r="I126" i="23"/>
  <c r="G126" i="23"/>
  <c r="H126" i="23"/>
  <c r="P126" i="23"/>
  <c r="AS126" i="23"/>
  <c r="AR126" i="23"/>
  <c r="AQ126" i="23"/>
  <c r="AP126" i="23"/>
  <c r="AO126" i="23"/>
  <c r="AN126" i="23"/>
  <c r="J125" i="23"/>
  <c r="I125" i="23"/>
  <c r="G125" i="23"/>
  <c r="H125" i="23"/>
  <c r="P125" i="23"/>
  <c r="AS125" i="23"/>
  <c r="AR125" i="23"/>
  <c r="AQ125" i="23"/>
  <c r="AP125" i="23"/>
  <c r="AO125" i="23"/>
  <c r="AN125" i="23"/>
  <c r="J124" i="23"/>
  <c r="I124" i="23"/>
  <c r="G124" i="23"/>
  <c r="H124" i="23"/>
  <c r="P124" i="23"/>
  <c r="AS124" i="23"/>
  <c r="AR124" i="23"/>
  <c r="AQ124" i="23"/>
  <c r="AP124" i="23"/>
  <c r="AO124" i="23"/>
  <c r="AN124" i="23"/>
  <c r="J123" i="23"/>
  <c r="I123" i="23"/>
  <c r="G123" i="23"/>
  <c r="H123" i="23"/>
  <c r="P123" i="23"/>
  <c r="AS123" i="23"/>
  <c r="AR123" i="23"/>
  <c r="AQ123" i="23"/>
  <c r="AP123" i="23"/>
  <c r="AO123" i="23"/>
  <c r="AN123" i="23"/>
  <c r="J122" i="23"/>
  <c r="I122" i="23"/>
  <c r="G122" i="23"/>
  <c r="H122" i="23"/>
  <c r="P122" i="23"/>
  <c r="AS122" i="23"/>
  <c r="AR122" i="23"/>
  <c r="AQ122" i="23"/>
  <c r="AP122" i="23"/>
  <c r="AO122" i="23"/>
  <c r="AN122" i="23"/>
  <c r="J121" i="23"/>
  <c r="I121" i="23"/>
  <c r="G121" i="23"/>
  <c r="H121" i="23"/>
  <c r="P121" i="23"/>
  <c r="AS121" i="23"/>
  <c r="AR121" i="23"/>
  <c r="AQ121" i="23"/>
  <c r="AP121" i="23"/>
  <c r="AO121" i="23"/>
  <c r="AN121" i="23"/>
  <c r="J120" i="23"/>
  <c r="I120" i="23"/>
  <c r="G120" i="23"/>
  <c r="H120" i="23"/>
  <c r="P120" i="23"/>
  <c r="AS120" i="23"/>
  <c r="AR120" i="23"/>
  <c r="AQ120" i="23"/>
  <c r="AP120" i="23"/>
  <c r="AO120" i="23"/>
  <c r="AN120" i="23"/>
  <c r="J119" i="23"/>
  <c r="I119" i="23"/>
  <c r="G119" i="23"/>
  <c r="H119" i="23"/>
  <c r="P119" i="23"/>
  <c r="AS119" i="23"/>
  <c r="AR119" i="23"/>
  <c r="AQ119" i="23"/>
  <c r="AP119" i="23"/>
  <c r="AO119" i="23"/>
  <c r="AN119" i="23"/>
  <c r="J118" i="23"/>
  <c r="I118" i="23"/>
  <c r="G118" i="23"/>
  <c r="H118" i="23"/>
  <c r="P118" i="23"/>
  <c r="AS118" i="23"/>
  <c r="AR118" i="23"/>
  <c r="AQ118" i="23"/>
  <c r="AP118" i="23"/>
  <c r="AO118" i="23"/>
  <c r="AN118" i="23"/>
  <c r="J117" i="23"/>
  <c r="I117" i="23"/>
  <c r="G117" i="23"/>
  <c r="H117" i="23"/>
  <c r="P117" i="23"/>
  <c r="AS117" i="23"/>
  <c r="AR117" i="23"/>
  <c r="AQ117" i="23"/>
  <c r="AP117" i="23"/>
  <c r="AO117" i="23"/>
  <c r="AN117" i="23"/>
  <c r="J116" i="23"/>
  <c r="I116" i="23"/>
  <c r="G116" i="23"/>
  <c r="H116" i="23"/>
  <c r="P116" i="23"/>
  <c r="AS116" i="23"/>
  <c r="AR116" i="23"/>
  <c r="AQ116" i="23"/>
  <c r="AP116" i="23"/>
  <c r="AO116" i="23"/>
  <c r="AN116" i="23"/>
  <c r="J115" i="23"/>
  <c r="I115" i="23"/>
  <c r="G115" i="23"/>
  <c r="H115" i="23"/>
  <c r="P115" i="23"/>
  <c r="AS115" i="23"/>
  <c r="AR115" i="23"/>
  <c r="AQ115" i="23"/>
  <c r="AP115" i="23"/>
  <c r="AO115" i="23"/>
  <c r="AN115" i="23"/>
  <c r="J114" i="23"/>
  <c r="I114" i="23"/>
  <c r="G114" i="23"/>
  <c r="H114" i="23"/>
  <c r="P114" i="23"/>
  <c r="AS114" i="23"/>
  <c r="AR114" i="23"/>
  <c r="AQ114" i="23"/>
  <c r="AP114" i="23"/>
  <c r="AO114" i="23"/>
  <c r="AN114" i="23"/>
  <c r="J113" i="23"/>
  <c r="I113" i="23"/>
  <c r="G113" i="23"/>
  <c r="H113" i="23"/>
  <c r="P113" i="23"/>
  <c r="AS113" i="23"/>
  <c r="AR113" i="23"/>
  <c r="AQ113" i="23"/>
  <c r="AP113" i="23"/>
  <c r="AO113" i="23"/>
  <c r="AN113" i="23"/>
  <c r="J112" i="23"/>
  <c r="I112" i="23"/>
  <c r="G112" i="23"/>
  <c r="H112" i="23"/>
  <c r="P112" i="23"/>
  <c r="AS112" i="23"/>
  <c r="AR112" i="23"/>
  <c r="AQ112" i="23"/>
  <c r="AP112" i="23"/>
  <c r="AO112" i="23"/>
  <c r="AN112" i="23"/>
  <c r="J111" i="23"/>
  <c r="I111" i="23"/>
  <c r="G111" i="23"/>
  <c r="H111" i="23"/>
  <c r="P111" i="23"/>
  <c r="AS111" i="23"/>
  <c r="AR111" i="23"/>
  <c r="AQ111" i="23"/>
  <c r="AP111" i="23"/>
  <c r="AO111" i="23"/>
  <c r="AN111" i="23"/>
  <c r="J110" i="23"/>
  <c r="I110" i="23"/>
  <c r="G110" i="23"/>
  <c r="H110" i="23"/>
  <c r="P110" i="23"/>
  <c r="AS110" i="23"/>
  <c r="AR110" i="23"/>
  <c r="AQ110" i="23"/>
  <c r="AP110" i="23"/>
  <c r="AO110" i="23"/>
  <c r="AN110" i="23"/>
  <c r="J109" i="23"/>
  <c r="I109" i="23"/>
  <c r="G109" i="23"/>
  <c r="H109" i="23"/>
  <c r="P109" i="23"/>
  <c r="AS109" i="23"/>
  <c r="AR109" i="23"/>
  <c r="AQ109" i="23"/>
  <c r="AP109" i="23"/>
  <c r="AO109" i="23"/>
  <c r="AN109" i="23"/>
  <c r="J108" i="23"/>
  <c r="I108" i="23"/>
  <c r="G108" i="23"/>
  <c r="H108" i="23"/>
  <c r="P108" i="23"/>
  <c r="AS108" i="23"/>
  <c r="AR108" i="23"/>
  <c r="AQ108" i="23"/>
  <c r="AP108" i="23"/>
  <c r="AO108" i="23"/>
  <c r="AN108" i="23"/>
  <c r="J107" i="23"/>
  <c r="I107" i="23"/>
  <c r="G107" i="23"/>
  <c r="H107" i="23"/>
  <c r="P107" i="23"/>
  <c r="AS107" i="23"/>
  <c r="AR107" i="23"/>
  <c r="AQ107" i="23"/>
  <c r="AP107" i="23"/>
  <c r="AO107" i="23"/>
  <c r="AN107" i="23"/>
  <c r="J106" i="23"/>
  <c r="I106" i="23"/>
  <c r="G106" i="23"/>
  <c r="H106" i="23"/>
  <c r="P106" i="23"/>
  <c r="AS106" i="23"/>
  <c r="AR106" i="23"/>
  <c r="AQ106" i="23"/>
  <c r="AP106" i="23"/>
  <c r="AO106" i="23"/>
  <c r="AN106" i="23"/>
  <c r="J105" i="23"/>
  <c r="I105" i="23"/>
  <c r="G105" i="23"/>
  <c r="H105" i="23"/>
  <c r="P105" i="23"/>
  <c r="AS105" i="23"/>
  <c r="AR105" i="23"/>
  <c r="AQ105" i="23"/>
  <c r="AP105" i="23"/>
  <c r="AO105" i="23"/>
  <c r="AN105" i="23"/>
  <c r="J104" i="23"/>
  <c r="I104" i="23"/>
  <c r="G104" i="23"/>
  <c r="H104" i="23"/>
  <c r="P104" i="23"/>
  <c r="AS104" i="23"/>
  <c r="AR104" i="23"/>
  <c r="AQ104" i="23"/>
  <c r="AP104" i="23"/>
  <c r="AO104" i="23"/>
  <c r="AN104" i="23"/>
  <c r="J103" i="23"/>
  <c r="I103" i="23"/>
  <c r="G103" i="23"/>
  <c r="H103" i="23"/>
  <c r="P103" i="23"/>
  <c r="AS103" i="23"/>
  <c r="AR103" i="23"/>
  <c r="AQ103" i="23"/>
  <c r="AP103" i="23"/>
  <c r="AO103" i="23"/>
  <c r="AN103" i="23"/>
  <c r="J102" i="23"/>
  <c r="I102" i="23"/>
  <c r="G102" i="23"/>
  <c r="H102" i="23"/>
  <c r="P102" i="23"/>
  <c r="AS102" i="23"/>
  <c r="AR102" i="23"/>
  <c r="AQ102" i="23"/>
  <c r="AP102" i="23"/>
  <c r="AO102" i="23"/>
  <c r="AN102" i="23"/>
  <c r="J101" i="23"/>
  <c r="I101" i="23"/>
  <c r="G101" i="23"/>
  <c r="H101" i="23"/>
  <c r="P101" i="23"/>
  <c r="AS101" i="23"/>
  <c r="AR101" i="23"/>
  <c r="AQ101" i="23"/>
  <c r="AP101" i="23"/>
  <c r="AO101" i="23"/>
  <c r="AN101" i="23"/>
  <c r="J100" i="23"/>
  <c r="I100" i="23"/>
  <c r="G100" i="23"/>
  <c r="H100" i="23"/>
  <c r="P100" i="23"/>
  <c r="AS100" i="23"/>
  <c r="AR100" i="23"/>
  <c r="AQ100" i="23"/>
  <c r="AP100" i="23"/>
  <c r="AO100" i="23"/>
  <c r="AN100" i="23"/>
  <c r="J99" i="23"/>
  <c r="I99" i="23"/>
  <c r="G99" i="23"/>
  <c r="H99" i="23"/>
  <c r="P99" i="23"/>
  <c r="AS99" i="23"/>
  <c r="AR99" i="23"/>
  <c r="AQ99" i="23"/>
  <c r="AP99" i="23"/>
  <c r="AO99" i="23"/>
  <c r="AN99" i="23"/>
  <c r="J98" i="23"/>
  <c r="I98" i="23"/>
  <c r="G98" i="23"/>
  <c r="H98" i="23"/>
  <c r="P98" i="23"/>
  <c r="AS98" i="23"/>
  <c r="AR98" i="23"/>
  <c r="AQ98" i="23"/>
  <c r="AP98" i="23"/>
  <c r="AO98" i="23"/>
  <c r="AN98" i="23"/>
  <c r="J97" i="23"/>
  <c r="I97" i="23"/>
  <c r="G97" i="23"/>
  <c r="H97" i="23"/>
  <c r="P97" i="23"/>
  <c r="AS97" i="23"/>
  <c r="AR97" i="23"/>
  <c r="AQ97" i="23"/>
  <c r="AP97" i="23"/>
  <c r="AO97" i="23"/>
  <c r="AN97" i="23"/>
  <c r="J96" i="23"/>
  <c r="I96" i="23"/>
  <c r="G96" i="23"/>
  <c r="H96" i="23"/>
  <c r="P96" i="23"/>
  <c r="AS96" i="23"/>
  <c r="AR96" i="23"/>
  <c r="AQ96" i="23"/>
  <c r="AP96" i="23"/>
  <c r="AO96" i="23"/>
  <c r="AN96" i="23"/>
  <c r="J95" i="23"/>
  <c r="I95" i="23"/>
  <c r="G95" i="23"/>
  <c r="H95" i="23"/>
  <c r="P95" i="23"/>
  <c r="AS95" i="23"/>
  <c r="AR95" i="23"/>
  <c r="AQ95" i="23"/>
  <c r="AP95" i="23"/>
  <c r="AO95" i="23"/>
  <c r="AN95" i="23"/>
  <c r="J94" i="23"/>
  <c r="I94" i="23"/>
  <c r="G94" i="23"/>
  <c r="H94" i="23"/>
  <c r="P94" i="23"/>
  <c r="AS94" i="23"/>
  <c r="AR94" i="23"/>
  <c r="AQ94" i="23"/>
  <c r="AP94" i="23"/>
  <c r="AO94" i="23"/>
  <c r="AN94" i="23"/>
  <c r="J93" i="23"/>
  <c r="I93" i="23"/>
  <c r="G93" i="23"/>
  <c r="H93" i="23"/>
  <c r="P93" i="23"/>
  <c r="AS93" i="23"/>
  <c r="AR93" i="23"/>
  <c r="AQ93" i="23"/>
  <c r="AP93" i="23"/>
  <c r="AO93" i="23"/>
  <c r="AN93" i="23"/>
  <c r="J92" i="23"/>
  <c r="I92" i="23"/>
  <c r="G92" i="23"/>
  <c r="H92" i="23"/>
  <c r="P92" i="23"/>
  <c r="AS92" i="23"/>
  <c r="AR92" i="23"/>
  <c r="AQ92" i="23"/>
  <c r="AP92" i="23"/>
  <c r="AO92" i="23"/>
  <c r="AN92" i="23"/>
  <c r="J91" i="23"/>
  <c r="I91" i="23"/>
  <c r="G91" i="23"/>
  <c r="H91" i="23"/>
  <c r="P91" i="23"/>
  <c r="AS91" i="23"/>
  <c r="AR91" i="23"/>
  <c r="AQ91" i="23"/>
  <c r="AP91" i="23"/>
  <c r="AO91" i="23"/>
  <c r="AN91" i="23"/>
  <c r="J90" i="23"/>
  <c r="I90" i="23"/>
  <c r="G90" i="23"/>
  <c r="H90" i="23"/>
  <c r="P90" i="23"/>
  <c r="AS90" i="23"/>
  <c r="AR90" i="23"/>
  <c r="AQ90" i="23"/>
  <c r="AP90" i="23"/>
  <c r="AO90" i="23"/>
  <c r="AN90" i="23"/>
  <c r="J89" i="23"/>
  <c r="I89" i="23"/>
  <c r="G89" i="23"/>
  <c r="H89" i="23"/>
  <c r="P89" i="23"/>
  <c r="AS89" i="23"/>
  <c r="AR89" i="23"/>
  <c r="AQ89" i="23"/>
  <c r="AP89" i="23"/>
  <c r="AO89" i="23"/>
  <c r="AN89" i="23"/>
  <c r="J88" i="23"/>
  <c r="I88" i="23"/>
  <c r="G88" i="23"/>
  <c r="H88" i="23"/>
  <c r="P88" i="23"/>
  <c r="AS88" i="23"/>
  <c r="AR88" i="23"/>
  <c r="AQ88" i="23"/>
  <c r="AP88" i="23"/>
  <c r="AO88" i="23"/>
  <c r="AN88" i="23"/>
  <c r="J87" i="23"/>
  <c r="I87" i="23"/>
  <c r="G87" i="23"/>
  <c r="H87" i="23"/>
  <c r="P87" i="23"/>
  <c r="AS87" i="23"/>
  <c r="AR87" i="23"/>
  <c r="AQ87" i="23"/>
  <c r="AP87" i="23"/>
  <c r="AO87" i="23"/>
  <c r="AN87" i="23"/>
  <c r="J86" i="23"/>
  <c r="I86" i="23"/>
  <c r="G86" i="23"/>
  <c r="H86" i="23"/>
  <c r="P86" i="23"/>
  <c r="AS86" i="23"/>
  <c r="AR86" i="23"/>
  <c r="AQ86" i="23"/>
  <c r="AP86" i="23"/>
  <c r="AO86" i="23"/>
  <c r="AN86" i="23"/>
  <c r="J85" i="23"/>
  <c r="I85" i="23"/>
  <c r="G85" i="23"/>
  <c r="H85" i="23"/>
  <c r="P85" i="23"/>
  <c r="AS85" i="23"/>
  <c r="AR85" i="23"/>
  <c r="AQ85" i="23"/>
  <c r="AP85" i="23"/>
  <c r="AO85" i="23"/>
  <c r="AN85" i="23"/>
  <c r="J84" i="23"/>
  <c r="I84" i="23"/>
  <c r="G84" i="23"/>
  <c r="H84" i="23"/>
  <c r="P84" i="23"/>
  <c r="AS84" i="23"/>
  <c r="AR84" i="23"/>
  <c r="AQ84" i="23"/>
  <c r="AP84" i="23"/>
  <c r="AO84" i="23"/>
  <c r="AN84" i="23"/>
  <c r="J83" i="23"/>
  <c r="I83" i="23"/>
  <c r="G83" i="23"/>
  <c r="H83" i="23"/>
  <c r="P83" i="23"/>
  <c r="AS83" i="23"/>
  <c r="AR83" i="23"/>
  <c r="AQ83" i="23"/>
  <c r="AP83" i="23"/>
  <c r="AO83" i="23"/>
  <c r="AN83" i="23"/>
  <c r="J82" i="23"/>
  <c r="I82" i="23"/>
  <c r="G82" i="23"/>
  <c r="H82" i="23"/>
  <c r="P82" i="23"/>
  <c r="AS82" i="23"/>
  <c r="AR82" i="23"/>
  <c r="AQ82" i="23"/>
  <c r="AP82" i="23"/>
  <c r="AO82" i="23"/>
  <c r="AN82" i="23"/>
  <c r="J81" i="23"/>
  <c r="I81" i="23"/>
  <c r="G81" i="23"/>
  <c r="H81" i="23"/>
  <c r="P81" i="23"/>
  <c r="AS81" i="23"/>
  <c r="AR81" i="23"/>
  <c r="AQ81" i="23"/>
  <c r="AP81" i="23"/>
  <c r="AO81" i="23"/>
  <c r="AN81" i="23"/>
  <c r="J80" i="23"/>
  <c r="I80" i="23"/>
  <c r="G80" i="23"/>
  <c r="H80" i="23"/>
  <c r="P80" i="23"/>
  <c r="AS80" i="23"/>
  <c r="AR80" i="23"/>
  <c r="AQ80" i="23"/>
  <c r="AP80" i="23"/>
  <c r="AO80" i="23"/>
  <c r="AN80" i="23"/>
  <c r="J79" i="23"/>
  <c r="I79" i="23"/>
  <c r="G79" i="23"/>
  <c r="H79" i="23"/>
  <c r="P79" i="23"/>
  <c r="AS79" i="23"/>
  <c r="AR79" i="23"/>
  <c r="AQ79" i="23"/>
  <c r="AP79" i="23"/>
  <c r="AO79" i="23"/>
  <c r="AN79" i="23"/>
  <c r="J78" i="23"/>
  <c r="I78" i="23"/>
  <c r="G78" i="23"/>
  <c r="H78" i="23"/>
  <c r="P78" i="23"/>
  <c r="AS78" i="23"/>
  <c r="AR78" i="23"/>
  <c r="AQ78" i="23"/>
  <c r="AP78" i="23"/>
  <c r="AO78" i="23"/>
  <c r="AN78" i="23"/>
  <c r="J77" i="23"/>
  <c r="I77" i="23"/>
  <c r="G77" i="23"/>
  <c r="H77" i="23"/>
  <c r="P77" i="23"/>
  <c r="AS77" i="23"/>
  <c r="AR77" i="23"/>
  <c r="AQ77" i="23"/>
  <c r="AP77" i="23"/>
  <c r="AO77" i="23"/>
  <c r="AN77" i="23"/>
  <c r="J76" i="23"/>
  <c r="I76" i="23"/>
  <c r="G76" i="23"/>
  <c r="H76" i="23"/>
  <c r="P76" i="23"/>
  <c r="AS76" i="23"/>
  <c r="AR76" i="23"/>
  <c r="AQ76" i="23"/>
  <c r="AP76" i="23"/>
  <c r="AO76" i="23"/>
  <c r="AN76" i="23"/>
  <c r="J75" i="23"/>
  <c r="I75" i="23"/>
  <c r="G75" i="23"/>
  <c r="H75" i="23"/>
  <c r="P75" i="23"/>
  <c r="AS75" i="23"/>
  <c r="AR75" i="23"/>
  <c r="AQ75" i="23"/>
  <c r="AP75" i="23"/>
  <c r="AO75" i="23"/>
  <c r="AN75" i="23"/>
  <c r="J74" i="23"/>
  <c r="I74" i="23"/>
  <c r="G74" i="23"/>
  <c r="H74" i="23"/>
  <c r="P74" i="23"/>
  <c r="AS74" i="23"/>
  <c r="AR74" i="23"/>
  <c r="AQ74" i="23"/>
  <c r="AP74" i="23"/>
  <c r="AO74" i="23"/>
  <c r="AN74" i="23"/>
  <c r="J73" i="23"/>
  <c r="I73" i="23"/>
  <c r="G73" i="23"/>
  <c r="H73" i="23"/>
  <c r="P73" i="23"/>
  <c r="AS73" i="23"/>
  <c r="AR73" i="23"/>
  <c r="AQ73" i="23"/>
  <c r="AP73" i="23"/>
  <c r="AO73" i="23"/>
  <c r="AN73" i="23"/>
  <c r="J72" i="23"/>
  <c r="I72" i="23"/>
  <c r="G72" i="23"/>
  <c r="H72" i="23"/>
  <c r="P72" i="23"/>
  <c r="AS72" i="23"/>
  <c r="AR72" i="23"/>
  <c r="AQ72" i="23"/>
  <c r="AP72" i="23"/>
  <c r="AO72" i="23"/>
  <c r="AN72" i="23"/>
  <c r="J71" i="23"/>
  <c r="I71" i="23"/>
  <c r="G71" i="23"/>
  <c r="H71" i="23"/>
  <c r="P71" i="23"/>
  <c r="AS71" i="23"/>
  <c r="AR71" i="23"/>
  <c r="AQ71" i="23"/>
  <c r="AP71" i="23"/>
  <c r="AO71" i="23"/>
  <c r="AN71" i="23"/>
  <c r="J70" i="23"/>
  <c r="I70" i="23"/>
  <c r="G70" i="23"/>
  <c r="H70" i="23"/>
  <c r="P70" i="23"/>
  <c r="AS70" i="23"/>
  <c r="AR70" i="23"/>
  <c r="AQ70" i="23"/>
  <c r="AP70" i="23"/>
  <c r="AO70" i="23"/>
  <c r="AN70" i="23"/>
  <c r="J69" i="23"/>
  <c r="I69" i="23"/>
  <c r="G69" i="23"/>
  <c r="H69" i="23"/>
  <c r="P69" i="23"/>
  <c r="AS69" i="23"/>
  <c r="AR69" i="23"/>
  <c r="AQ69" i="23"/>
  <c r="AP69" i="23"/>
  <c r="AO69" i="23"/>
  <c r="AN69" i="23"/>
  <c r="J68" i="23"/>
  <c r="I68" i="23"/>
  <c r="G68" i="23"/>
  <c r="H68" i="23"/>
  <c r="P68" i="23"/>
  <c r="AS68" i="23"/>
  <c r="AR68" i="23"/>
  <c r="AQ68" i="23"/>
  <c r="AP68" i="23"/>
  <c r="AO68" i="23"/>
  <c r="AN68" i="23"/>
  <c r="J67" i="23"/>
  <c r="I67" i="23"/>
  <c r="G67" i="23"/>
  <c r="H67" i="23"/>
  <c r="P67" i="23"/>
  <c r="AS67" i="23"/>
  <c r="AR67" i="23"/>
  <c r="AQ67" i="23"/>
  <c r="AP67" i="23"/>
  <c r="AO67" i="23"/>
  <c r="AN67" i="23"/>
  <c r="J66" i="23"/>
  <c r="I66" i="23"/>
  <c r="G66" i="23"/>
  <c r="H66" i="23"/>
  <c r="P66" i="23"/>
  <c r="AS66" i="23"/>
  <c r="AR66" i="23"/>
  <c r="AQ66" i="23"/>
  <c r="AP66" i="23"/>
  <c r="AO66" i="23"/>
  <c r="AN66" i="23"/>
  <c r="J65" i="23"/>
  <c r="I65" i="23"/>
  <c r="G65" i="23"/>
  <c r="H65" i="23"/>
  <c r="P65" i="23"/>
  <c r="AS65" i="23"/>
  <c r="AR65" i="23"/>
  <c r="AQ65" i="23"/>
  <c r="AP65" i="23"/>
  <c r="AO65" i="23"/>
  <c r="AN65" i="23"/>
  <c r="J64" i="23"/>
  <c r="I64" i="23"/>
  <c r="G64" i="23"/>
  <c r="H64" i="23"/>
  <c r="P64" i="23"/>
  <c r="AS64" i="23"/>
  <c r="AR64" i="23"/>
  <c r="AQ64" i="23"/>
  <c r="AP64" i="23"/>
  <c r="AO64" i="23"/>
  <c r="AN64" i="23"/>
  <c r="J63" i="23"/>
  <c r="I63" i="23"/>
  <c r="G63" i="23"/>
  <c r="H63" i="23"/>
  <c r="P63" i="23"/>
  <c r="AS63" i="23"/>
  <c r="AR63" i="23"/>
  <c r="AQ63" i="23"/>
  <c r="AP63" i="23"/>
  <c r="AO63" i="23"/>
  <c r="AN63" i="23"/>
  <c r="J62" i="23"/>
  <c r="I62" i="23"/>
  <c r="G62" i="23"/>
  <c r="H62" i="23"/>
  <c r="P62" i="23"/>
  <c r="AS62" i="23"/>
  <c r="AR62" i="23"/>
  <c r="AQ62" i="23"/>
  <c r="AP62" i="23"/>
  <c r="AO62" i="23"/>
  <c r="AN62" i="23"/>
  <c r="J61" i="23"/>
  <c r="I61" i="23"/>
  <c r="G61" i="23"/>
  <c r="H61" i="23"/>
  <c r="P61" i="23"/>
  <c r="AS61" i="23"/>
  <c r="AR61" i="23"/>
  <c r="AQ61" i="23"/>
  <c r="AP61" i="23"/>
  <c r="AO61" i="23"/>
  <c r="AN61" i="23"/>
  <c r="J60" i="23"/>
  <c r="I60" i="23"/>
  <c r="G60" i="23"/>
  <c r="H60" i="23"/>
  <c r="P60" i="23"/>
  <c r="AS60" i="23"/>
  <c r="AR60" i="23"/>
  <c r="AQ60" i="23"/>
  <c r="AP60" i="23"/>
  <c r="AO60" i="23"/>
  <c r="AN60" i="23"/>
  <c r="J59" i="23"/>
  <c r="I59" i="23"/>
  <c r="G59" i="23"/>
  <c r="H59" i="23"/>
  <c r="P59" i="23"/>
  <c r="AS59" i="23"/>
  <c r="AR59" i="23"/>
  <c r="AQ59" i="23"/>
  <c r="AP59" i="23"/>
  <c r="AO59" i="23"/>
  <c r="AN59" i="23"/>
  <c r="J58" i="23"/>
  <c r="I58" i="23"/>
  <c r="G58" i="23"/>
  <c r="H58" i="23"/>
  <c r="P58" i="23"/>
  <c r="AS58" i="23"/>
  <c r="AR58" i="23"/>
  <c r="AQ58" i="23"/>
  <c r="AP58" i="23"/>
  <c r="AO58" i="23"/>
  <c r="AN58" i="23"/>
  <c r="J57" i="23"/>
  <c r="I57" i="23"/>
  <c r="G57" i="23"/>
  <c r="H57" i="23"/>
  <c r="P57" i="23"/>
  <c r="AS57" i="23"/>
  <c r="AR57" i="23"/>
  <c r="AQ57" i="23"/>
  <c r="AP57" i="23"/>
  <c r="AO57" i="23"/>
  <c r="AN57" i="23"/>
  <c r="J56" i="23"/>
  <c r="I56" i="23"/>
  <c r="G56" i="23"/>
  <c r="H56" i="23"/>
  <c r="P56" i="23"/>
  <c r="AS56" i="23"/>
  <c r="AR56" i="23"/>
  <c r="AQ56" i="23"/>
  <c r="AP56" i="23"/>
  <c r="AO56" i="23"/>
  <c r="AN56" i="23"/>
  <c r="J55" i="23"/>
  <c r="I55" i="23"/>
  <c r="G55" i="23"/>
  <c r="H55" i="23"/>
  <c r="P55" i="23"/>
  <c r="AS55" i="23"/>
  <c r="AR55" i="23"/>
  <c r="AQ55" i="23"/>
  <c r="AP55" i="23"/>
  <c r="AO55" i="23"/>
  <c r="AN55" i="23"/>
  <c r="J54" i="23"/>
  <c r="I54" i="23"/>
  <c r="G54" i="23"/>
  <c r="H54" i="23"/>
  <c r="P54" i="23"/>
  <c r="AS54" i="23"/>
  <c r="AR54" i="23"/>
  <c r="AQ54" i="23"/>
  <c r="AP54" i="23"/>
  <c r="AO54" i="23"/>
  <c r="AN54" i="23"/>
  <c r="J53" i="23"/>
  <c r="I53" i="23"/>
  <c r="G53" i="23"/>
  <c r="H53" i="23"/>
  <c r="P53" i="23"/>
  <c r="AS53" i="23"/>
  <c r="AR53" i="23"/>
  <c r="AQ53" i="23"/>
  <c r="AP53" i="23"/>
  <c r="AO53" i="23"/>
  <c r="AN53" i="23"/>
  <c r="J52" i="23"/>
  <c r="I52" i="23"/>
  <c r="G52" i="23"/>
  <c r="H52" i="23"/>
  <c r="P52" i="23"/>
  <c r="AS52" i="23"/>
  <c r="AR52" i="23"/>
  <c r="AQ52" i="23"/>
  <c r="AP52" i="23"/>
  <c r="AO52" i="23"/>
  <c r="AN52" i="23"/>
  <c r="J51" i="23"/>
  <c r="I51" i="23"/>
  <c r="G51" i="23"/>
  <c r="H51" i="23"/>
  <c r="P51" i="23"/>
  <c r="AS51" i="23"/>
  <c r="AR51" i="23"/>
  <c r="AQ51" i="23"/>
  <c r="AP51" i="23"/>
  <c r="AO51" i="23"/>
  <c r="AN51" i="23"/>
  <c r="J50" i="23"/>
  <c r="I50" i="23"/>
  <c r="G50" i="23"/>
  <c r="H50" i="23"/>
  <c r="P50" i="23"/>
  <c r="AS50" i="23"/>
  <c r="AR50" i="23"/>
  <c r="AQ50" i="23"/>
  <c r="AP50" i="23"/>
  <c r="AO50" i="23"/>
  <c r="AN50" i="23"/>
  <c r="J49" i="23"/>
  <c r="I49" i="23"/>
  <c r="G49" i="23"/>
  <c r="H49" i="23"/>
  <c r="P49" i="23"/>
  <c r="AS49" i="23"/>
  <c r="AR49" i="23"/>
  <c r="AQ49" i="23"/>
  <c r="AP49" i="23"/>
  <c r="AO49" i="23"/>
  <c r="AN49" i="23"/>
  <c r="J48" i="23"/>
  <c r="I48" i="23"/>
  <c r="G48" i="23"/>
  <c r="H48" i="23"/>
  <c r="P48" i="23"/>
  <c r="AS48" i="23"/>
  <c r="AR48" i="23"/>
  <c r="AQ48" i="23"/>
  <c r="AP48" i="23"/>
  <c r="AO48" i="23"/>
  <c r="AN48" i="23"/>
  <c r="J47" i="23"/>
  <c r="I47" i="23"/>
  <c r="G47" i="23"/>
  <c r="H47" i="23"/>
  <c r="P47" i="23"/>
  <c r="AS47" i="23"/>
  <c r="AR47" i="23"/>
  <c r="AQ47" i="23"/>
  <c r="AP47" i="23"/>
  <c r="AO47" i="23"/>
  <c r="AN47" i="23"/>
  <c r="J46" i="23"/>
  <c r="I46" i="23"/>
  <c r="G46" i="23"/>
  <c r="H46" i="23"/>
  <c r="P46" i="23"/>
  <c r="AS46" i="23"/>
  <c r="AR46" i="23"/>
  <c r="AQ46" i="23"/>
  <c r="AP46" i="23"/>
  <c r="AO46" i="23"/>
  <c r="AN46" i="23"/>
  <c r="J45" i="23"/>
  <c r="I45" i="23"/>
  <c r="G45" i="23"/>
  <c r="H45" i="23"/>
  <c r="P45" i="23"/>
  <c r="AS45" i="23"/>
  <c r="AR45" i="23"/>
  <c r="AQ45" i="23"/>
  <c r="AP45" i="23"/>
  <c r="AO45" i="23"/>
  <c r="AN45" i="23"/>
  <c r="J44" i="23"/>
  <c r="I44" i="23"/>
  <c r="G44" i="23"/>
  <c r="H44" i="23"/>
  <c r="P44" i="23"/>
  <c r="AS44" i="23"/>
  <c r="AR44" i="23"/>
  <c r="AQ44" i="23"/>
  <c r="AP44" i="23"/>
  <c r="AO44" i="23"/>
  <c r="AN44" i="23"/>
  <c r="J43" i="23"/>
  <c r="I43" i="23"/>
  <c r="G43" i="23"/>
  <c r="H43" i="23"/>
  <c r="P43" i="23"/>
  <c r="AS43" i="23"/>
  <c r="AR43" i="23"/>
  <c r="AQ43" i="23"/>
  <c r="AP43" i="23"/>
  <c r="AO43" i="23"/>
  <c r="AN43" i="23"/>
  <c r="J42" i="23"/>
  <c r="I42" i="23"/>
  <c r="G42" i="23"/>
  <c r="H42" i="23"/>
  <c r="P42" i="23"/>
  <c r="AS42" i="23"/>
  <c r="AR42" i="23"/>
  <c r="AQ42" i="23"/>
  <c r="AP42" i="23"/>
  <c r="AO42" i="23"/>
  <c r="AN42" i="23"/>
  <c r="J41" i="23"/>
  <c r="I41" i="23"/>
  <c r="G41" i="23"/>
  <c r="H41" i="23"/>
  <c r="P41" i="23"/>
  <c r="AS41" i="23"/>
  <c r="AR41" i="23"/>
  <c r="AQ41" i="23"/>
  <c r="AP41" i="23"/>
  <c r="AO41" i="23"/>
  <c r="AN41" i="23"/>
  <c r="J40" i="23"/>
  <c r="I40" i="23"/>
  <c r="G40" i="23"/>
  <c r="H40" i="23"/>
  <c r="P40" i="23"/>
  <c r="AS40" i="23"/>
  <c r="AR40" i="23"/>
  <c r="AQ40" i="23"/>
  <c r="AP40" i="23"/>
  <c r="AO40" i="23"/>
  <c r="AN40" i="23"/>
  <c r="J39" i="23"/>
  <c r="I39" i="23"/>
  <c r="G39" i="23"/>
  <c r="H39" i="23"/>
  <c r="P39" i="23"/>
  <c r="AS39" i="23"/>
  <c r="AR39" i="23"/>
  <c r="AQ39" i="23"/>
  <c r="AP39" i="23"/>
  <c r="AO39" i="23"/>
  <c r="AN39" i="23"/>
  <c r="J38" i="23"/>
  <c r="I38" i="23"/>
  <c r="G38" i="23"/>
  <c r="H38" i="23"/>
  <c r="P38" i="23"/>
  <c r="AS38" i="23"/>
  <c r="AR38" i="23"/>
  <c r="AQ38" i="23"/>
  <c r="AP38" i="23"/>
  <c r="AO38" i="23"/>
  <c r="AN38" i="23"/>
  <c r="J37" i="23"/>
  <c r="I37" i="23"/>
  <c r="G37" i="23"/>
  <c r="H37" i="23"/>
  <c r="P37" i="23"/>
  <c r="AS37" i="23"/>
  <c r="AR37" i="23"/>
  <c r="AQ37" i="23"/>
  <c r="AP37" i="23"/>
  <c r="AO37" i="23"/>
  <c r="AN37" i="23"/>
  <c r="J36" i="23"/>
  <c r="I36" i="23"/>
  <c r="G36" i="23"/>
  <c r="H36" i="23"/>
  <c r="P36" i="23"/>
  <c r="AS36" i="23"/>
  <c r="AR36" i="23"/>
  <c r="AQ36" i="23"/>
  <c r="AP36" i="23"/>
  <c r="AO36" i="23"/>
  <c r="AN36" i="23"/>
  <c r="J35" i="23"/>
  <c r="I35" i="23"/>
  <c r="G35" i="23"/>
  <c r="H35" i="23"/>
  <c r="P35" i="23"/>
  <c r="AS35" i="23"/>
  <c r="AR35" i="23"/>
  <c r="AQ35" i="23"/>
  <c r="AP35" i="23"/>
  <c r="AO35" i="23"/>
  <c r="AN35" i="23"/>
  <c r="J34" i="23"/>
  <c r="I34" i="23"/>
  <c r="G34" i="23"/>
  <c r="H34" i="23"/>
  <c r="P34" i="23"/>
  <c r="AS34" i="23"/>
  <c r="AR34" i="23"/>
  <c r="AQ34" i="23"/>
  <c r="AP34" i="23"/>
  <c r="AO34" i="23"/>
  <c r="AN34" i="23"/>
  <c r="J33" i="23"/>
  <c r="I33" i="23"/>
  <c r="G33" i="23"/>
  <c r="H33" i="23"/>
  <c r="P33" i="23"/>
  <c r="AS33" i="23"/>
  <c r="AR33" i="23"/>
  <c r="AQ33" i="23"/>
  <c r="AP33" i="23"/>
  <c r="AO33" i="23"/>
  <c r="AN33" i="23"/>
  <c r="J32" i="23"/>
  <c r="I32" i="23"/>
  <c r="G32" i="23"/>
  <c r="H32" i="23"/>
  <c r="P32" i="23"/>
  <c r="AS32" i="23"/>
  <c r="AR32" i="23"/>
  <c r="AQ32" i="23"/>
  <c r="AP32" i="23"/>
  <c r="AO32" i="23"/>
  <c r="AN32" i="23"/>
  <c r="J31" i="23"/>
  <c r="I31" i="23"/>
  <c r="G31" i="23"/>
  <c r="H31" i="23"/>
  <c r="P31" i="23"/>
  <c r="AS31" i="23"/>
  <c r="AR31" i="23"/>
  <c r="AQ31" i="23"/>
  <c r="AP31" i="23"/>
  <c r="AO31" i="23"/>
  <c r="AN31" i="23"/>
  <c r="J30" i="23"/>
  <c r="I30" i="23"/>
  <c r="G30" i="23"/>
  <c r="H30" i="23"/>
  <c r="P30" i="23"/>
  <c r="AS30" i="23"/>
  <c r="AR30" i="23"/>
  <c r="AQ30" i="23"/>
  <c r="AP30" i="23"/>
  <c r="AO30" i="23"/>
  <c r="AN30" i="23"/>
  <c r="J29" i="23"/>
  <c r="I29" i="23"/>
  <c r="G29" i="23"/>
  <c r="H29" i="23"/>
  <c r="P29" i="23"/>
  <c r="AS29" i="23"/>
  <c r="AR29" i="23"/>
  <c r="AQ29" i="23"/>
  <c r="AP29" i="23"/>
  <c r="AO29" i="23"/>
  <c r="AN29" i="23"/>
  <c r="J28" i="23"/>
  <c r="I28" i="23"/>
  <c r="G28" i="23"/>
  <c r="H28" i="23"/>
  <c r="P28" i="23"/>
  <c r="AS28" i="23"/>
  <c r="AR28" i="23"/>
  <c r="AQ28" i="23"/>
  <c r="AP28" i="23"/>
  <c r="AO28" i="23"/>
  <c r="AN28" i="23"/>
  <c r="J27" i="23"/>
  <c r="I27" i="23"/>
  <c r="G27" i="23"/>
  <c r="H27" i="23"/>
  <c r="P27" i="23"/>
  <c r="AS27" i="23"/>
  <c r="AR27" i="23"/>
  <c r="AQ27" i="23"/>
  <c r="AP27" i="23"/>
  <c r="AO27" i="23"/>
  <c r="AN27" i="23"/>
  <c r="J26" i="23"/>
  <c r="I26" i="23"/>
  <c r="G26" i="23"/>
  <c r="H26" i="23"/>
  <c r="P26" i="23"/>
  <c r="AS26" i="23"/>
  <c r="AR26" i="23"/>
  <c r="AQ26" i="23"/>
  <c r="AP26" i="23"/>
  <c r="AO26" i="23"/>
  <c r="AN26" i="23"/>
  <c r="J25" i="23"/>
  <c r="I25" i="23"/>
  <c r="G25" i="23"/>
  <c r="H25" i="23"/>
  <c r="P25" i="23"/>
  <c r="AS25" i="23"/>
  <c r="AR25" i="23"/>
  <c r="AQ25" i="23"/>
  <c r="AP25" i="23"/>
  <c r="AO25" i="23"/>
  <c r="AN25" i="23"/>
  <c r="J24" i="23"/>
  <c r="I24" i="23"/>
  <c r="G24" i="23"/>
  <c r="H24" i="23"/>
  <c r="P24" i="23"/>
  <c r="AS24" i="23"/>
  <c r="AR24" i="23"/>
  <c r="AQ24" i="23"/>
  <c r="AP24" i="23"/>
  <c r="AO24" i="23"/>
  <c r="AN24" i="23"/>
  <c r="J23" i="23"/>
  <c r="I23" i="23"/>
  <c r="G23" i="23"/>
  <c r="H23" i="23"/>
  <c r="P23" i="23"/>
  <c r="AS23" i="23"/>
  <c r="AR23" i="23"/>
  <c r="AQ23" i="23"/>
  <c r="AP23" i="23"/>
  <c r="AO23" i="23"/>
  <c r="AN23" i="23"/>
  <c r="J22" i="23"/>
  <c r="I22" i="23"/>
  <c r="G22" i="23"/>
  <c r="H22" i="23"/>
  <c r="P22" i="23"/>
  <c r="AS22" i="23"/>
  <c r="AR22" i="23"/>
  <c r="AQ22" i="23"/>
  <c r="AP22" i="23"/>
  <c r="AO22" i="23"/>
  <c r="AN22" i="23"/>
  <c r="J21" i="23"/>
  <c r="I21" i="23"/>
  <c r="G21" i="23"/>
  <c r="H21" i="23"/>
  <c r="P21" i="23"/>
  <c r="AS21" i="23"/>
  <c r="AR21" i="23"/>
  <c r="AQ21" i="23"/>
  <c r="AP21" i="23"/>
  <c r="AO21" i="23"/>
  <c r="AN21" i="23"/>
  <c r="AS20" i="23"/>
  <c r="AR20" i="23"/>
  <c r="AQ20" i="23"/>
  <c r="AP20" i="23"/>
  <c r="AO20" i="23"/>
  <c r="AN20" i="23"/>
  <c r="J19" i="23"/>
  <c r="I19" i="23"/>
  <c r="G19" i="23"/>
  <c r="H19" i="23"/>
  <c r="P19" i="23"/>
  <c r="AS19" i="23"/>
  <c r="AR19" i="23"/>
  <c r="AQ19" i="23"/>
  <c r="AP19" i="23"/>
  <c r="AO19" i="23"/>
  <c r="AN19" i="23"/>
  <c r="J18" i="23"/>
  <c r="I18" i="23"/>
  <c r="G18" i="23"/>
  <c r="H18" i="23"/>
  <c r="P18" i="23"/>
  <c r="AS18" i="23"/>
  <c r="AR18" i="23"/>
  <c r="AQ18" i="23"/>
  <c r="AP18" i="23"/>
  <c r="AO18" i="23"/>
  <c r="AN18" i="23"/>
  <c r="J17" i="23"/>
  <c r="I17" i="23"/>
  <c r="G17" i="23"/>
  <c r="H17" i="23"/>
  <c r="P17" i="23"/>
  <c r="AS17" i="23"/>
  <c r="AR17" i="23"/>
  <c r="AQ17" i="23"/>
  <c r="AP17" i="23"/>
  <c r="AO17" i="23"/>
  <c r="AN17" i="23"/>
  <c r="J16" i="23"/>
  <c r="I16" i="23"/>
  <c r="G16" i="23"/>
  <c r="H16" i="23"/>
  <c r="P16" i="23"/>
  <c r="AS16" i="23"/>
  <c r="AR16" i="23"/>
  <c r="AQ16" i="23"/>
  <c r="AP16" i="23"/>
  <c r="AO16" i="23"/>
  <c r="AN16" i="23"/>
  <c r="J15" i="23"/>
  <c r="I15" i="23"/>
  <c r="G15" i="23"/>
  <c r="H15" i="23"/>
  <c r="P15" i="23"/>
  <c r="AS15" i="23"/>
  <c r="AR15" i="23"/>
  <c r="AQ15" i="23"/>
  <c r="AP15" i="23"/>
  <c r="AO15" i="23"/>
  <c r="AN15" i="23"/>
  <c r="O215" i="23"/>
  <c r="AH215" i="23"/>
  <c r="O214" i="23"/>
  <c r="AH214" i="23"/>
  <c r="O213" i="23"/>
  <c r="AH213" i="23"/>
  <c r="O212" i="23"/>
  <c r="AH212" i="23"/>
  <c r="O211" i="23"/>
  <c r="AH211" i="23"/>
  <c r="O210" i="23"/>
  <c r="AH210" i="23"/>
  <c r="O209" i="23"/>
  <c r="AH209" i="23"/>
  <c r="O208" i="23"/>
  <c r="AH208" i="23"/>
  <c r="O207" i="23"/>
  <c r="AH207" i="23"/>
  <c r="O206" i="23"/>
  <c r="AH206" i="23"/>
  <c r="O205" i="23"/>
  <c r="AH205" i="23"/>
  <c r="O204" i="23"/>
  <c r="AH204" i="23"/>
  <c r="O203" i="23"/>
  <c r="AH203" i="23"/>
  <c r="O202" i="23"/>
  <c r="AH202" i="23"/>
  <c r="O201" i="23"/>
  <c r="AH201" i="23"/>
  <c r="O200" i="23"/>
  <c r="AH200" i="23"/>
  <c r="O199" i="23"/>
  <c r="AH199" i="23"/>
  <c r="O198" i="23"/>
  <c r="AH198" i="23"/>
  <c r="O197" i="23"/>
  <c r="AH197" i="23"/>
  <c r="O196" i="23"/>
  <c r="AH196" i="23"/>
  <c r="O195" i="23"/>
  <c r="AH195" i="23"/>
  <c r="O194" i="23"/>
  <c r="AH194" i="23"/>
  <c r="O193" i="23"/>
  <c r="AH193" i="23"/>
  <c r="O192" i="23"/>
  <c r="AH192" i="23"/>
  <c r="O191" i="23"/>
  <c r="AH191" i="23"/>
  <c r="O190" i="23"/>
  <c r="AH190" i="23"/>
  <c r="O189" i="23"/>
  <c r="AH189" i="23"/>
  <c r="O188" i="23"/>
  <c r="AH188" i="23"/>
  <c r="O187" i="23"/>
  <c r="AH187" i="23"/>
  <c r="O186" i="23"/>
  <c r="AH186" i="23"/>
  <c r="O185" i="23"/>
  <c r="AH185" i="23"/>
  <c r="O184" i="23"/>
  <c r="AH184" i="23"/>
  <c r="O183" i="23"/>
  <c r="AH183" i="23"/>
  <c r="O182" i="23"/>
  <c r="AH182" i="23"/>
  <c r="O181" i="23"/>
  <c r="AH181" i="23"/>
  <c r="O180" i="23"/>
  <c r="AH180" i="23"/>
  <c r="O179" i="23"/>
  <c r="AH179" i="23"/>
  <c r="O178" i="23"/>
  <c r="AH178" i="23"/>
  <c r="O177" i="23"/>
  <c r="AH177" i="23"/>
  <c r="O176" i="23"/>
  <c r="AH176" i="23"/>
  <c r="O175" i="23"/>
  <c r="AH175" i="23"/>
  <c r="O174" i="23"/>
  <c r="AH174" i="23"/>
  <c r="O173" i="23"/>
  <c r="AH173" i="23"/>
  <c r="O172" i="23"/>
  <c r="AH172" i="23"/>
  <c r="O171" i="23"/>
  <c r="AH171" i="23"/>
  <c r="O170" i="23"/>
  <c r="AH170" i="23"/>
  <c r="O169" i="23"/>
  <c r="AH169" i="23"/>
  <c r="O168" i="23"/>
  <c r="AH168" i="23"/>
  <c r="O167" i="23"/>
  <c r="AH167" i="23"/>
  <c r="O166" i="23"/>
  <c r="AH166" i="23"/>
  <c r="O165" i="23"/>
  <c r="AH165" i="23"/>
  <c r="O164" i="23"/>
  <c r="AH164" i="23"/>
  <c r="O163" i="23"/>
  <c r="AH163" i="23"/>
  <c r="O162" i="23"/>
  <c r="AH162" i="23"/>
  <c r="O161" i="23"/>
  <c r="AH161" i="23"/>
  <c r="O160" i="23"/>
  <c r="AH160" i="23"/>
  <c r="O159" i="23"/>
  <c r="AH159" i="23"/>
  <c r="O158" i="23"/>
  <c r="AH158" i="23"/>
  <c r="O157" i="23"/>
  <c r="AH157" i="23"/>
  <c r="O156" i="23"/>
  <c r="AH156" i="23"/>
  <c r="O155" i="23"/>
  <c r="AH155" i="23"/>
  <c r="O154" i="23"/>
  <c r="AH154" i="23"/>
  <c r="O153" i="23"/>
  <c r="AH153" i="23"/>
  <c r="O152" i="23"/>
  <c r="AH152" i="23"/>
  <c r="O151" i="23"/>
  <c r="AH151" i="23"/>
  <c r="O150" i="23"/>
  <c r="AH150" i="23"/>
  <c r="O149" i="23"/>
  <c r="AH149" i="23"/>
  <c r="O148" i="23"/>
  <c r="AH148" i="23"/>
  <c r="O147" i="23"/>
  <c r="AH147" i="23"/>
  <c r="O146" i="23"/>
  <c r="AH146" i="23"/>
  <c r="O145" i="23"/>
  <c r="AH145" i="23"/>
  <c r="O144" i="23"/>
  <c r="AH144" i="23"/>
  <c r="O143" i="23"/>
  <c r="AH143" i="23"/>
  <c r="O142" i="23"/>
  <c r="AH142" i="23"/>
  <c r="O141" i="23"/>
  <c r="AH141" i="23"/>
  <c r="O140" i="23"/>
  <c r="AH140" i="23"/>
  <c r="O139" i="23"/>
  <c r="AH139" i="23"/>
  <c r="O138" i="23"/>
  <c r="AH138" i="23"/>
  <c r="O137" i="23"/>
  <c r="AH137" i="23"/>
  <c r="O136" i="23"/>
  <c r="AH136" i="23"/>
  <c r="O135" i="23"/>
  <c r="AH135" i="23"/>
  <c r="O134" i="23"/>
  <c r="AH134" i="23"/>
  <c r="O133" i="23"/>
  <c r="AH133" i="23"/>
  <c r="O132" i="23"/>
  <c r="AH132" i="23"/>
  <c r="O131" i="23"/>
  <c r="AH131" i="23"/>
  <c r="O130" i="23"/>
  <c r="AH130" i="23"/>
  <c r="O129" i="23"/>
  <c r="AH129" i="23"/>
  <c r="O128" i="23"/>
  <c r="AH128" i="23"/>
  <c r="O127" i="23"/>
  <c r="AH127" i="23"/>
  <c r="O126" i="23"/>
  <c r="AH126" i="23"/>
  <c r="O125" i="23"/>
  <c r="AH125" i="23"/>
  <c r="O124" i="23"/>
  <c r="AH124" i="23"/>
  <c r="O123" i="23"/>
  <c r="AH123" i="23"/>
  <c r="O122" i="23"/>
  <c r="AH122" i="23"/>
  <c r="O121" i="23"/>
  <c r="AH121" i="23"/>
  <c r="O120" i="23"/>
  <c r="AH120" i="23"/>
  <c r="O119" i="23"/>
  <c r="AH119" i="23"/>
  <c r="O118" i="23"/>
  <c r="AH118" i="23"/>
  <c r="O117" i="23"/>
  <c r="AH117" i="23"/>
  <c r="O116" i="23"/>
  <c r="AH116" i="23"/>
  <c r="O115" i="23"/>
  <c r="AH115" i="23"/>
  <c r="O114" i="23"/>
  <c r="AH114" i="23"/>
  <c r="O113" i="23"/>
  <c r="AH113" i="23"/>
  <c r="O112" i="23"/>
  <c r="AH112" i="23"/>
  <c r="O111" i="23"/>
  <c r="AH111" i="23"/>
  <c r="O110" i="23"/>
  <c r="AH110" i="23"/>
  <c r="O109" i="23"/>
  <c r="AH109" i="23"/>
  <c r="O108" i="23"/>
  <c r="AH108" i="23"/>
  <c r="O107" i="23"/>
  <c r="AH107" i="23"/>
  <c r="O106" i="23"/>
  <c r="AH106" i="23"/>
  <c r="O105" i="23"/>
  <c r="AH105" i="23"/>
  <c r="O104" i="23"/>
  <c r="AH104" i="23"/>
  <c r="O103" i="23"/>
  <c r="AH103" i="23"/>
  <c r="O102" i="23"/>
  <c r="AH102" i="23"/>
  <c r="O101" i="23"/>
  <c r="AH101" i="23"/>
  <c r="O100" i="23"/>
  <c r="AH100" i="23"/>
  <c r="O99" i="23"/>
  <c r="AH99" i="23"/>
  <c r="O98" i="23"/>
  <c r="AH98" i="23"/>
  <c r="O97" i="23"/>
  <c r="AH97" i="23"/>
  <c r="O96" i="23"/>
  <c r="AH96" i="23"/>
  <c r="O95" i="23"/>
  <c r="AH95" i="23"/>
  <c r="O94" i="23"/>
  <c r="AH94" i="23"/>
  <c r="O93" i="23"/>
  <c r="AH93" i="23"/>
  <c r="O92" i="23"/>
  <c r="AH92" i="23"/>
  <c r="O91" i="23"/>
  <c r="AH91" i="23"/>
  <c r="O90" i="23"/>
  <c r="AH90" i="23"/>
  <c r="O89" i="23"/>
  <c r="AH89" i="23"/>
  <c r="O88" i="23"/>
  <c r="AH88" i="23"/>
  <c r="O87" i="23"/>
  <c r="AH87" i="23"/>
  <c r="O86" i="23"/>
  <c r="AH86" i="23"/>
  <c r="O85" i="23"/>
  <c r="AH85" i="23"/>
  <c r="O84" i="23"/>
  <c r="AH84" i="23"/>
  <c r="O83" i="23"/>
  <c r="AH83" i="23"/>
  <c r="O82" i="23"/>
  <c r="AH82" i="23"/>
  <c r="O81" i="23"/>
  <c r="AH81" i="23"/>
  <c r="O80" i="23"/>
  <c r="AH80" i="23"/>
  <c r="O79" i="23"/>
  <c r="AH79" i="23"/>
  <c r="O78" i="23"/>
  <c r="AH78" i="23"/>
  <c r="O77" i="23"/>
  <c r="AH77" i="23"/>
  <c r="O76" i="23"/>
  <c r="AH76" i="23"/>
  <c r="O75" i="23"/>
  <c r="AH75" i="23"/>
  <c r="O74" i="23"/>
  <c r="AH74" i="23"/>
  <c r="O73" i="23"/>
  <c r="AH73" i="23"/>
  <c r="O72" i="23"/>
  <c r="AH72" i="23"/>
  <c r="O71" i="23"/>
  <c r="AH71" i="23"/>
  <c r="O70" i="23"/>
  <c r="AH70" i="23"/>
  <c r="O69" i="23"/>
  <c r="AH69" i="23"/>
  <c r="O68" i="23"/>
  <c r="AH68" i="23"/>
  <c r="O67" i="23"/>
  <c r="AH67" i="23"/>
  <c r="O66" i="23"/>
  <c r="AH66" i="23"/>
  <c r="O65" i="23"/>
  <c r="AH65" i="23"/>
  <c r="O64" i="23"/>
  <c r="AH64" i="23"/>
  <c r="O63" i="23"/>
  <c r="AH63" i="23"/>
  <c r="O62" i="23"/>
  <c r="AH62" i="23"/>
  <c r="O61" i="23"/>
  <c r="AH61" i="23"/>
  <c r="O60" i="23"/>
  <c r="AH60" i="23"/>
  <c r="O59" i="23"/>
  <c r="AH59" i="23"/>
  <c r="O58" i="23"/>
  <c r="AH58" i="23"/>
  <c r="O57" i="23"/>
  <c r="AH57" i="23"/>
  <c r="O56" i="23"/>
  <c r="AH56" i="23"/>
  <c r="O55" i="23"/>
  <c r="AH55" i="23"/>
  <c r="O54" i="23"/>
  <c r="AH54" i="23"/>
  <c r="O53" i="23"/>
  <c r="AH53" i="23"/>
  <c r="O52" i="23"/>
  <c r="AH52" i="23"/>
  <c r="O51" i="23"/>
  <c r="AH51" i="23"/>
  <c r="O50" i="23"/>
  <c r="AH50" i="23"/>
  <c r="O49" i="23"/>
  <c r="AH49" i="23"/>
  <c r="O48" i="23"/>
  <c r="AH48" i="23"/>
  <c r="O47" i="23"/>
  <c r="AH47" i="23"/>
  <c r="O46" i="23"/>
  <c r="AH46" i="23"/>
  <c r="O45" i="23"/>
  <c r="AH45" i="23"/>
  <c r="O44" i="23"/>
  <c r="AH44" i="23"/>
  <c r="O43" i="23"/>
  <c r="AH43" i="23"/>
  <c r="O42" i="23"/>
  <c r="AH42" i="23"/>
  <c r="O41" i="23"/>
  <c r="AH41" i="23"/>
  <c r="O40" i="23"/>
  <c r="AH40" i="23"/>
  <c r="O39" i="23"/>
  <c r="AH39" i="23"/>
  <c r="O38" i="23"/>
  <c r="AH38" i="23"/>
  <c r="O37" i="23"/>
  <c r="AH37" i="23"/>
  <c r="O36" i="23"/>
  <c r="AH36" i="23"/>
  <c r="O35" i="23"/>
  <c r="AH35" i="23"/>
  <c r="O34" i="23"/>
  <c r="AH34" i="23"/>
  <c r="O33" i="23"/>
  <c r="AH33" i="23"/>
  <c r="O32" i="23"/>
  <c r="AH32" i="23"/>
  <c r="O31" i="23"/>
  <c r="AH31" i="23"/>
  <c r="O30" i="23"/>
  <c r="AH30" i="23"/>
  <c r="O29" i="23"/>
  <c r="AH29" i="23"/>
  <c r="O28" i="23"/>
  <c r="AH28" i="23"/>
  <c r="O27" i="23"/>
  <c r="AH27" i="23"/>
  <c r="O26" i="23"/>
  <c r="AH26" i="23"/>
  <c r="O25" i="23"/>
  <c r="AH25" i="23"/>
  <c r="O24" i="23"/>
  <c r="AH24" i="23"/>
  <c r="O23" i="23"/>
  <c r="AH23" i="23"/>
  <c r="O22" i="23"/>
  <c r="AH22" i="23"/>
  <c r="O21" i="23"/>
  <c r="AH21" i="23"/>
  <c r="O20" i="23"/>
  <c r="AH20" i="23"/>
  <c r="O19" i="23"/>
  <c r="AH19" i="23"/>
  <c r="O18" i="23"/>
  <c r="AH18" i="23"/>
  <c r="O17" i="23"/>
  <c r="AH17" i="23"/>
  <c r="O16" i="23"/>
  <c r="AH16" i="23"/>
  <c r="O15" i="23"/>
  <c r="AH15" i="23"/>
  <c r="L215" i="23"/>
  <c r="AA215" i="23"/>
  <c r="L214" i="23"/>
  <c r="AA214" i="23"/>
  <c r="L213" i="23"/>
  <c r="AA213" i="23"/>
  <c r="L212" i="23"/>
  <c r="AA212" i="23"/>
  <c r="L211" i="23"/>
  <c r="AA211" i="23"/>
  <c r="L210" i="23"/>
  <c r="AA210" i="23"/>
  <c r="L209" i="23"/>
  <c r="AA209" i="23"/>
  <c r="L208" i="23"/>
  <c r="AA208" i="23"/>
  <c r="L207" i="23"/>
  <c r="AA207" i="23"/>
  <c r="L206" i="23"/>
  <c r="AA206" i="23"/>
  <c r="L205" i="23"/>
  <c r="AA205" i="23"/>
  <c r="L204" i="23"/>
  <c r="AA204" i="23"/>
  <c r="L203" i="23"/>
  <c r="AA203" i="23"/>
  <c r="L202" i="23"/>
  <c r="AA202" i="23"/>
  <c r="L201" i="23"/>
  <c r="AA201" i="23"/>
  <c r="L200" i="23"/>
  <c r="AA200" i="23"/>
  <c r="L199" i="23"/>
  <c r="AA199" i="23"/>
  <c r="L198" i="23"/>
  <c r="AA198" i="23"/>
  <c r="L197" i="23"/>
  <c r="AA197" i="23"/>
  <c r="L196" i="23"/>
  <c r="AA196" i="23"/>
  <c r="L195" i="23"/>
  <c r="AA195" i="23"/>
  <c r="L194" i="23"/>
  <c r="AA194" i="23"/>
  <c r="L193" i="23"/>
  <c r="AA193" i="23"/>
  <c r="L192" i="23"/>
  <c r="AA192" i="23"/>
  <c r="L191" i="23"/>
  <c r="AA191" i="23"/>
  <c r="L190" i="23"/>
  <c r="AA190" i="23"/>
  <c r="L189" i="23"/>
  <c r="AA189" i="23"/>
  <c r="L188" i="23"/>
  <c r="AA188" i="23"/>
  <c r="L187" i="23"/>
  <c r="AA187" i="23"/>
  <c r="L186" i="23"/>
  <c r="AA186" i="23"/>
  <c r="L185" i="23"/>
  <c r="AA185" i="23"/>
  <c r="L184" i="23"/>
  <c r="AA184" i="23"/>
  <c r="L183" i="23"/>
  <c r="AA183" i="23"/>
  <c r="L182" i="23"/>
  <c r="AA182" i="23"/>
  <c r="L181" i="23"/>
  <c r="AA181" i="23"/>
  <c r="L180" i="23"/>
  <c r="AA180" i="23"/>
  <c r="L179" i="23"/>
  <c r="AA179" i="23"/>
  <c r="L178" i="23"/>
  <c r="AA178" i="23"/>
  <c r="L177" i="23"/>
  <c r="AA177" i="23"/>
  <c r="L176" i="23"/>
  <c r="AA176" i="23"/>
  <c r="L175" i="23"/>
  <c r="AA175" i="23"/>
  <c r="L174" i="23"/>
  <c r="AA174" i="23"/>
  <c r="L173" i="23"/>
  <c r="AA173" i="23"/>
  <c r="L172" i="23"/>
  <c r="AA172" i="23"/>
  <c r="L171" i="23"/>
  <c r="AA171" i="23"/>
  <c r="L170" i="23"/>
  <c r="AA170" i="23"/>
  <c r="L169" i="23"/>
  <c r="AA169" i="23"/>
  <c r="L168" i="23"/>
  <c r="AA168" i="23"/>
  <c r="L167" i="23"/>
  <c r="AA167" i="23"/>
  <c r="L166" i="23"/>
  <c r="AA166" i="23"/>
  <c r="L165" i="23"/>
  <c r="AA165" i="23"/>
  <c r="L164" i="23"/>
  <c r="AA164" i="23"/>
  <c r="L163" i="23"/>
  <c r="AA163" i="23"/>
  <c r="L162" i="23"/>
  <c r="AA162" i="23"/>
  <c r="L161" i="23"/>
  <c r="AA161" i="23"/>
  <c r="L160" i="23"/>
  <c r="AA160" i="23"/>
  <c r="L159" i="23"/>
  <c r="AA159" i="23"/>
  <c r="L158" i="23"/>
  <c r="AA158" i="23"/>
  <c r="L157" i="23"/>
  <c r="AA157" i="23"/>
  <c r="L156" i="23"/>
  <c r="AA156" i="23"/>
  <c r="L155" i="23"/>
  <c r="AA155" i="23"/>
  <c r="L154" i="23"/>
  <c r="AA154" i="23"/>
  <c r="L153" i="23"/>
  <c r="AA153" i="23"/>
  <c r="L152" i="23"/>
  <c r="AA152" i="23"/>
  <c r="L151" i="23"/>
  <c r="AA151" i="23"/>
  <c r="L150" i="23"/>
  <c r="AA150" i="23"/>
  <c r="L149" i="23"/>
  <c r="AA149" i="23"/>
  <c r="L148" i="23"/>
  <c r="AA148" i="23"/>
  <c r="L147" i="23"/>
  <c r="AA147" i="23"/>
  <c r="L146" i="23"/>
  <c r="AA146" i="23"/>
  <c r="L145" i="23"/>
  <c r="AA145" i="23"/>
  <c r="L144" i="23"/>
  <c r="AA144" i="23"/>
  <c r="L143" i="23"/>
  <c r="AA143" i="23"/>
  <c r="L142" i="23"/>
  <c r="AA142" i="23"/>
  <c r="L141" i="23"/>
  <c r="AA141" i="23"/>
  <c r="L140" i="23"/>
  <c r="AA140" i="23"/>
  <c r="L139" i="23"/>
  <c r="AA139" i="23"/>
  <c r="L138" i="23"/>
  <c r="AA138" i="23"/>
  <c r="L137" i="23"/>
  <c r="AA137" i="23"/>
  <c r="L136" i="23"/>
  <c r="AA136" i="23"/>
  <c r="L135" i="23"/>
  <c r="AA135" i="23"/>
  <c r="L134" i="23"/>
  <c r="AA134" i="23"/>
  <c r="L133" i="23"/>
  <c r="AA133" i="23"/>
  <c r="L132" i="23"/>
  <c r="AA132" i="23"/>
  <c r="L131" i="23"/>
  <c r="AA131" i="23"/>
  <c r="L130" i="23"/>
  <c r="AA130" i="23"/>
  <c r="L129" i="23"/>
  <c r="AA129" i="23"/>
  <c r="L128" i="23"/>
  <c r="AA128" i="23"/>
  <c r="L127" i="23"/>
  <c r="AA127" i="23"/>
  <c r="L126" i="23"/>
  <c r="AA126" i="23"/>
  <c r="L125" i="23"/>
  <c r="AA125" i="23"/>
  <c r="L124" i="23"/>
  <c r="AA124" i="23"/>
  <c r="L123" i="23"/>
  <c r="AA123" i="23"/>
  <c r="L122" i="23"/>
  <c r="AA122" i="23"/>
  <c r="L121" i="23"/>
  <c r="AA121" i="23"/>
  <c r="L120" i="23"/>
  <c r="AA120" i="23"/>
  <c r="L119" i="23"/>
  <c r="AA119" i="23"/>
  <c r="L118" i="23"/>
  <c r="AA118" i="23"/>
  <c r="L117" i="23"/>
  <c r="AA117" i="23"/>
  <c r="L116" i="23"/>
  <c r="AA116" i="23"/>
  <c r="L115" i="23"/>
  <c r="AA115" i="23"/>
  <c r="L114" i="23"/>
  <c r="AA114" i="23"/>
  <c r="L113" i="23"/>
  <c r="AA113" i="23"/>
  <c r="L112" i="23"/>
  <c r="AA112" i="23"/>
  <c r="L111" i="23"/>
  <c r="AA111" i="23"/>
  <c r="L110" i="23"/>
  <c r="AA110" i="23"/>
  <c r="L109" i="23"/>
  <c r="AA109" i="23"/>
  <c r="L108" i="23"/>
  <c r="AA108" i="23"/>
  <c r="L107" i="23"/>
  <c r="AA107" i="23"/>
  <c r="L106" i="23"/>
  <c r="AA106" i="23"/>
  <c r="L105" i="23"/>
  <c r="AA105" i="23"/>
  <c r="L104" i="23"/>
  <c r="AA104" i="23"/>
  <c r="L103" i="23"/>
  <c r="AA103" i="23"/>
  <c r="L102" i="23"/>
  <c r="AA102" i="23"/>
  <c r="L101" i="23"/>
  <c r="AA101" i="23"/>
  <c r="L100" i="23"/>
  <c r="AA100" i="23"/>
  <c r="L99" i="23"/>
  <c r="AA99" i="23"/>
  <c r="L98" i="23"/>
  <c r="AA98" i="23"/>
  <c r="L97" i="23"/>
  <c r="AA97" i="23"/>
  <c r="L96" i="23"/>
  <c r="AA96" i="23"/>
  <c r="L95" i="23"/>
  <c r="AA95" i="23"/>
  <c r="L94" i="23"/>
  <c r="AA94" i="23"/>
  <c r="L93" i="23"/>
  <c r="AA93" i="23"/>
  <c r="L92" i="23"/>
  <c r="AA92" i="23"/>
  <c r="L91" i="23"/>
  <c r="AA91" i="23"/>
  <c r="L90" i="23"/>
  <c r="AA90" i="23"/>
  <c r="L89" i="23"/>
  <c r="AA89" i="23"/>
  <c r="L88" i="23"/>
  <c r="AA88" i="23"/>
  <c r="L87" i="23"/>
  <c r="AA87" i="23"/>
  <c r="L86" i="23"/>
  <c r="AA86" i="23"/>
  <c r="L85" i="23"/>
  <c r="AA85" i="23"/>
  <c r="L84" i="23"/>
  <c r="AA84" i="23"/>
  <c r="L83" i="23"/>
  <c r="AA83" i="23"/>
  <c r="L82" i="23"/>
  <c r="AA82" i="23"/>
  <c r="L81" i="23"/>
  <c r="AA81" i="23"/>
  <c r="L80" i="23"/>
  <c r="AA80" i="23"/>
  <c r="L79" i="23"/>
  <c r="AA79" i="23"/>
  <c r="L78" i="23"/>
  <c r="AA78" i="23"/>
  <c r="L77" i="23"/>
  <c r="AA77" i="23"/>
  <c r="L76" i="23"/>
  <c r="AA76" i="23"/>
  <c r="L75" i="23"/>
  <c r="AA75" i="23"/>
  <c r="L74" i="23"/>
  <c r="AA74" i="23"/>
  <c r="L73" i="23"/>
  <c r="AA73" i="23"/>
  <c r="L72" i="23"/>
  <c r="AA72" i="23"/>
  <c r="L71" i="23"/>
  <c r="AA71" i="23"/>
  <c r="L70" i="23"/>
  <c r="AA70" i="23"/>
  <c r="L69" i="23"/>
  <c r="AA69" i="23"/>
  <c r="L68" i="23"/>
  <c r="AA68" i="23"/>
  <c r="L67" i="23"/>
  <c r="AA67" i="23"/>
  <c r="L66" i="23"/>
  <c r="AA66" i="23"/>
  <c r="L65" i="23"/>
  <c r="AA65" i="23"/>
  <c r="L64" i="23"/>
  <c r="AA64" i="23"/>
  <c r="L63" i="23"/>
  <c r="AA63" i="23"/>
  <c r="L62" i="23"/>
  <c r="AA62" i="23"/>
  <c r="L61" i="23"/>
  <c r="AA61" i="23"/>
  <c r="L60" i="23"/>
  <c r="AA60" i="23"/>
  <c r="L59" i="23"/>
  <c r="AA59" i="23"/>
  <c r="L58" i="23"/>
  <c r="AA58" i="23"/>
  <c r="L57" i="23"/>
  <c r="AA57" i="23"/>
  <c r="L56" i="23"/>
  <c r="AA56" i="23"/>
  <c r="L55" i="23"/>
  <c r="AA55" i="23"/>
  <c r="L54" i="23"/>
  <c r="AA54" i="23"/>
  <c r="L53" i="23"/>
  <c r="AA53" i="23"/>
  <c r="L52" i="23"/>
  <c r="AA52" i="23"/>
  <c r="L51" i="23"/>
  <c r="AA51" i="23"/>
  <c r="L50" i="23"/>
  <c r="AA50" i="23"/>
  <c r="L49" i="23"/>
  <c r="AA49" i="23"/>
  <c r="L48" i="23"/>
  <c r="AA48" i="23"/>
  <c r="L47" i="23"/>
  <c r="AA47" i="23"/>
  <c r="L46" i="23"/>
  <c r="AA46" i="23"/>
  <c r="L45" i="23"/>
  <c r="AA45" i="23"/>
  <c r="L44" i="23"/>
  <c r="AA44" i="23"/>
  <c r="L43" i="23"/>
  <c r="AA43" i="23"/>
  <c r="L42" i="23"/>
  <c r="AA42" i="23"/>
  <c r="L41" i="23"/>
  <c r="AA41" i="23"/>
  <c r="L40" i="23"/>
  <c r="AA40" i="23"/>
  <c r="L39" i="23"/>
  <c r="AA39" i="23"/>
  <c r="L38" i="23"/>
  <c r="AA38" i="23"/>
  <c r="L37" i="23"/>
  <c r="AA37" i="23"/>
  <c r="L36" i="23"/>
  <c r="AA36" i="23"/>
  <c r="L35" i="23"/>
  <c r="AA35" i="23"/>
  <c r="L34" i="23"/>
  <c r="AA34" i="23"/>
  <c r="L33" i="23"/>
  <c r="AA33" i="23"/>
  <c r="L32" i="23"/>
  <c r="AA32" i="23"/>
  <c r="L31" i="23"/>
  <c r="AA31" i="23"/>
  <c r="L30" i="23"/>
  <c r="AA30" i="23"/>
  <c r="L29" i="23"/>
  <c r="AA29" i="23"/>
  <c r="L28" i="23"/>
  <c r="AA28" i="23"/>
  <c r="L27" i="23"/>
  <c r="AA27" i="23"/>
  <c r="L26" i="23"/>
  <c r="AA26" i="23"/>
  <c r="L25" i="23"/>
  <c r="AA25" i="23"/>
  <c r="L24" i="23"/>
  <c r="AA24" i="23"/>
  <c r="L23" i="23"/>
  <c r="AA23" i="23"/>
  <c r="L22" i="23"/>
  <c r="AA22" i="23"/>
  <c r="L21" i="23"/>
  <c r="AA21" i="23"/>
  <c r="L20" i="23"/>
  <c r="AA20" i="23"/>
  <c r="L19" i="23"/>
  <c r="AA19" i="23"/>
  <c r="L18" i="23"/>
  <c r="AA18" i="23"/>
  <c r="L17" i="23"/>
  <c r="AA17" i="23"/>
  <c r="L16" i="23"/>
  <c r="AA16" i="23"/>
  <c r="L15" i="23"/>
  <c r="AA15" i="23"/>
  <c r="W15" i="23"/>
  <c r="U215" i="23"/>
  <c r="U214" i="23"/>
  <c r="U213" i="23"/>
  <c r="U212" i="23"/>
  <c r="U211" i="23"/>
  <c r="U210" i="23"/>
  <c r="U209" i="23"/>
  <c r="U208" i="23"/>
  <c r="U207" i="23"/>
  <c r="U206" i="23"/>
  <c r="U205" i="23"/>
  <c r="U204" i="23"/>
  <c r="U203" i="23"/>
  <c r="U202" i="23"/>
  <c r="U201" i="23"/>
  <c r="U200" i="23"/>
  <c r="U199" i="23"/>
  <c r="U198" i="23"/>
  <c r="U197" i="23"/>
  <c r="U196" i="23"/>
  <c r="U195" i="23"/>
  <c r="U194" i="23"/>
  <c r="U193" i="23"/>
  <c r="U192" i="23"/>
  <c r="U191" i="23"/>
  <c r="U190" i="23"/>
  <c r="U189" i="23"/>
  <c r="U188" i="23"/>
  <c r="U187" i="23"/>
  <c r="U186" i="23"/>
  <c r="U185" i="23"/>
  <c r="U184" i="23"/>
  <c r="U183" i="23"/>
  <c r="U182" i="23"/>
  <c r="U181" i="23"/>
  <c r="U180" i="23"/>
  <c r="U179" i="23"/>
  <c r="U178" i="23"/>
  <c r="U177" i="23"/>
  <c r="U176" i="23"/>
  <c r="U175" i="23"/>
  <c r="U174" i="23"/>
  <c r="U173" i="23"/>
  <c r="U172" i="23"/>
  <c r="U171" i="23"/>
  <c r="U170" i="23"/>
  <c r="U169" i="23"/>
  <c r="U168" i="23"/>
  <c r="U167" i="23"/>
  <c r="U166" i="23"/>
  <c r="U165" i="23"/>
  <c r="U164" i="23"/>
  <c r="U163" i="23"/>
  <c r="U162" i="23"/>
  <c r="U161" i="23"/>
  <c r="U160" i="23"/>
  <c r="U159" i="23"/>
  <c r="U158" i="23"/>
  <c r="U157" i="23"/>
  <c r="U156" i="23"/>
  <c r="U155" i="23"/>
  <c r="U154" i="23"/>
  <c r="U153" i="23"/>
  <c r="U152" i="23"/>
  <c r="U151" i="23"/>
  <c r="U150" i="23"/>
  <c r="U149" i="23"/>
  <c r="U148" i="23"/>
  <c r="U147" i="23"/>
  <c r="U146" i="23"/>
  <c r="U145" i="23"/>
  <c r="U144" i="23"/>
  <c r="U143" i="23"/>
  <c r="U142" i="23"/>
  <c r="U141" i="23"/>
  <c r="U140" i="23"/>
  <c r="U139" i="23"/>
  <c r="U138" i="23"/>
  <c r="U137" i="23"/>
  <c r="U136" i="23"/>
  <c r="U135" i="23"/>
  <c r="U134" i="23"/>
  <c r="U133" i="23"/>
  <c r="U132" i="23"/>
  <c r="U131" i="23"/>
  <c r="U130" i="23"/>
  <c r="U129" i="23"/>
  <c r="U128" i="23"/>
  <c r="U127" i="23"/>
  <c r="U126" i="23"/>
  <c r="U125" i="23"/>
  <c r="U124" i="23"/>
  <c r="U123" i="23"/>
  <c r="U122" i="23"/>
  <c r="U121" i="23"/>
  <c r="U120" i="23"/>
  <c r="U119" i="23"/>
  <c r="U118" i="23"/>
  <c r="U117" i="23"/>
  <c r="U116" i="23"/>
  <c r="U115" i="23"/>
  <c r="U114" i="23"/>
  <c r="U113" i="23"/>
  <c r="U112" i="23"/>
  <c r="U111" i="23"/>
  <c r="U110" i="23"/>
  <c r="U109" i="23"/>
  <c r="U108" i="23"/>
  <c r="U107" i="23"/>
  <c r="U106" i="23"/>
  <c r="U105" i="23"/>
  <c r="U104" i="23"/>
  <c r="U103" i="23"/>
  <c r="U102" i="23"/>
  <c r="U101" i="23"/>
  <c r="U100" i="23"/>
  <c r="U99" i="23"/>
  <c r="U98" i="23"/>
  <c r="U97" i="23"/>
  <c r="U96" i="23"/>
  <c r="U95" i="23"/>
  <c r="U94" i="23"/>
  <c r="U93" i="23"/>
  <c r="U92" i="23"/>
  <c r="U91" i="23"/>
  <c r="U90" i="23"/>
  <c r="U89" i="23"/>
  <c r="U88" i="23"/>
  <c r="U87" i="23"/>
  <c r="U86" i="23"/>
  <c r="U85" i="23"/>
  <c r="U84" i="23"/>
  <c r="U83" i="23"/>
  <c r="U82" i="23"/>
  <c r="U81" i="23"/>
  <c r="U80" i="23"/>
  <c r="U79" i="23"/>
  <c r="U78" i="23"/>
  <c r="U77" i="23"/>
  <c r="U76" i="23"/>
  <c r="U75" i="23"/>
  <c r="U74" i="23"/>
  <c r="U73" i="23"/>
  <c r="U72" i="23"/>
  <c r="U71" i="23"/>
  <c r="U70" i="23"/>
  <c r="U69" i="23"/>
  <c r="U68" i="23"/>
  <c r="U67" i="23"/>
  <c r="U66" i="23"/>
  <c r="U65" i="23"/>
  <c r="U64" i="23"/>
  <c r="U63" i="23"/>
  <c r="U62" i="23"/>
  <c r="U61" i="23"/>
  <c r="U60" i="23"/>
  <c r="U59" i="23"/>
  <c r="U58" i="23"/>
  <c r="U57" i="23"/>
  <c r="U56" i="23"/>
  <c r="U55" i="23"/>
  <c r="U54" i="23"/>
  <c r="U53" i="23"/>
  <c r="U52" i="23"/>
  <c r="U51" i="23"/>
  <c r="U50" i="23"/>
  <c r="U49" i="23"/>
  <c r="U48" i="23"/>
  <c r="U47" i="23"/>
  <c r="U46" i="23"/>
  <c r="U45" i="23"/>
  <c r="U44" i="23"/>
  <c r="U43" i="23"/>
  <c r="U42" i="23"/>
  <c r="U41" i="23"/>
  <c r="U40" i="23"/>
  <c r="U39" i="23"/>
  <c r="U38" i="23"/>
  <c r="U37" i="23"/>
  <c r="U36" i="23"/>
  <c r="U35" i="23"/>
  <c r="U34" i="23"/>
  <c r="U33" i="23"/>
  <c r="U32" i="23"/>
  <c r="U31" i="23"/>
  <c r="U30" i="23"/>
  <c r="U29" i="23"/>
  <c r="U28" i="23"/>
  <c r="U27" i="23"/>
  <c r="U26" i="23"/>
  <c r="U25" i="23"/>
  <c r="U24" i="23"/>
  <c r="U23" i="23"/>
  <c r="U22" i="23"/>
  <c r="U21" i="23"/>
  <c r="U20" i="23"/>
  <c r="U19" i="23"/>
  <c r="U18" i="23"/>
  <c r="U17" i="23"/>
  <c r="U16" i="23"/>
  <c r="U15" i="23"/>
  <c r="N215" i="23"/>
  <c r="N214" i="23"/>
  <c r="N213" i="23"/>
  <c r="N212" i="23"/>
  <c r="N211" i="23"/>
  <c r="N210" i="23"/>
  <c r="N209" i="23"/>
  <c r="N208" i="23"/>
  <c r="N207" i="23"/>
  <c r="N206" i="23"/>
  <c r="N205" i="23"/>
  <c r="N204" i="23"/>
  <c r="N203" i="23"/>
  <c r="N202" i="23"/>
  <c r="N201" i="23"/>
  <c r="N200" i="23"/>
  <c r="N199" i="23"/>
  <c r="N198" i="23"/>
  <c r="N197" i="23"/>
  <c r="N196" i="23"/>
  <c r="N195" i="23"/>
  <c r="N194" i="23"/>
  <c r="N193" i="23"/>
  <c r="N192" i="23"/>
  <c r="N191" i="23"/>
  <c r="N190" i="23"/>
  <c r="N189" i="23"/>
  <c r="N188" i="23"/>
  <c r="N187" i="23"/>
  <c r="N186" i="23"/>
  <c r="N185" i="23"/>
  <c r="N184" i="23"/>
  <c r="N183" i="23"/>
  <c r="N182" i="23"/>
  <c r="N181" i="23"/>
  <c r="N180" i="23"/>
  <c r="N179" i="23"/>
  <c r="N178" i="23"/>
  <c r="N177" i="23"/>
  <c r="N176" i="23"/>
  <c r="N175" i="23"/>
  <c r="N174" i="23"/>
  <c r="N173" i="23"/>
  <c r="N172" i="23"/>
  <c r="N171" i="23"/>
  <c r="N170" i="23"/>
  <c r="N169" i="23"/>
  <c r="N168" i="23"/>
  <c r="N167" i="23"/>
  <c r="N166" i="23"/>
  <c r="N165" i="23"/>
  <c r="N164" i="23"/>
  <c r="N163" i="23"/>
  <c r="N162" i="23"/>
  <c r="N161" i="23"/>
  <c r="N160" i="23"/>
  <c r="N159" i="23"/>
  <c r="N158" i="23"/>
  <c r="N157" i="23"/>
  <c r="N156" i="23"/>
  <c r="N155" i="23"/>
  <c r="N154" i="23"/>
  <c r="N153" i="23"/>
  <c r="N152" i="23"/>
  <c r="N151" i="23"/>
  <c r="N150" i="23"/>
  <c r="N149" i="23"/>
  <c r="N148" i="23"/>
  <c r="N147" i="23"/>
  <c r="N146" i="23"/>
  <c r="N145" i="23"/>
  <c r="N144" i="23"/>
  <c r="N143" i="23"/>
  <c r="N142" i="23"/>
  <c r="N141" i="23"/>
  <c r="N140" i="23"/>
  <c r="N139" i="23"/>
  <c r="N138" i="23"/>
  <c r="N137" i="23"/>
  <c r="N136" i="23"/>
  <c r="N135" i="23"/>
  <c r="N134" i="23"/>
  <c r="N133" i="23"/>
  <c r="N132" i="23"/>
  <c r="N131" i="23"/>
  <c r="N130" i="23"/>
  <c r="N129" i="23"/>
  <c r="N128" i="23"/>
  <c r="N127" i="23"/>
  <c r="N126" i="23"/>
  <c r="N125" i="23"/>
  <c r="N124" i="23"/>
  <c r="N123" i="23"/>
  <c r="N122" i="23"/>
  <c r="N121" i="23"/>
  <c r="N120" i="23"/>
  <c r="N119" i="23"/>
  <c r="N118" i="23"/>
  <c r="N117" i="23"/>
  <c r="N116" i="23"/>
  <c r="N115" i="23"/>
  <c r="N114" i="23"/>
  <c r="N113" i="23"/>
  <c r="N112" i="23"/>
  <c r="N111" i="23"/>
  <c r="N110" i="23"/>
  <c r="N109" i="23"/>
  <c r="N108" i="23"/>
  <c r="N107" i="23"/>
  <c r="N106" i="23"/>
  <c r="N105" i="23"/>
  <c r="N104" i="23"/>
  <c r="N103" i="23"/>
  <c r="N102" i="23"/>
  <c r="N101" i="23"/>
  <c r="N100" i="23"/>
  <c r="N99" i="23"/>
  <c r="N98" i="23"/>
  <c r="N97" i="23"/>
  <c r="N96" i="23"/>
  <c r="N95" i="23"/>
  <c r="N94" i="23"/>
  <c r="N93" i="23"/>
  <c r="N92" i="23"/>
  <c r="N91" i="23"/>
  <c r="N90" i="23"/>
  <c r="N89" i="23"/>
  <c r="N88" i="23"/>
  <c r="N87" i="23"/>
  <c r="N86" i="23"/>
  <c r="N85" i="23"/>
  <c r="N84" i="23"/>
  <c r="N83" i="23"/>
  <c r="N82" i="23"/>
  <c r="N81" i="23"/>
  <c r="N80" i="23"/>
  <c r="N79" i="23"/>
  <c r="N78" i="23"/>
  <c r="N77" i="23"/>
  <c r="N76" i="23"/>
  <c r="N75" i="23"/>
  <c r="N74" i="23"/>
  <c r="N73" i="23"/>
  <c r="N72" i="23"/>
  <c r="N71" i="23"/>
  <c r="N70" i="23"/>
  <c r="N69" i="23"/>
  <c r="N68" i="23"/>
  <c r="N67" i="23"/>
  <c r="N66" i="23"/>
  <c r="N65" i="23"/>
  <c r="N64" i="23"/>
  <c r="N63" i="23"/>
  <c r="N62" i="23"/>
  <c r="N61" i="23"/>
  <c r="N60" i="23"/>
  <c r="N59" i="23"/>
  <c r="N58" i="23"/>
  <c r="N57" i="23"/>
  <c r="N56" i="23"/>
  <c r="N55" i="23"/>
  <c r="N54" i="23"/>
  <c r="N53" i="23"/>
  <c r="N52" i="23"/>
  <c r="N51" i="23"/>
  <c r="N50" i="23"/>
  <c r="N49" i="23"/>
  <c r="N48" i="23"/>
  <c r="N47" i="23"/>
  <c r="N46" i="23"/>
  <c r="N45" i="23"/>
  <c r="N44" i="23"/>
  <c r="N43" i="23"/>
  <c r="N42" i="23"/>
  <c r="N41" i="23"/>
  <c r="N40" i="23"/>
  <c r="N39" i="23"/>
  <c r="N38" i="23"/>
  <c r="N37" i="23"/>
  <c r="N36" i="23"/>
  <c r="N35" i="23"/>
  <c r="N34" i="23"/>
  <c r="N33" i="23"/>
  <c r="N32" i="23"/>
  <c r="N31" i="23"/>
  <c r="N30" i="23"/>
  <c r="N29" i="23"/>
  <c r="N28" i="23"/>
  <c r="N27" i="23"/>
  <c r="N26" i="23"/>
  <c r="N25" i="23"/>
  <c r="N24" i="23"/>
  <c r="N23" i="23"/>
  <c r="N22" i="23"/>
  <c r="N21" i="23"/>
  <c r="N20" i="23"/>
  <c r="N19" i="23"/>
  <c r="N18" i="23"/>
  <c r="N17" i="23"/>
  <c r="N16" i="23"/>
  <c r="N15" i="23"/>
  <c r="M215" i="23"/>
  <c r="M214" i="23"/>
  <c r="M213" i="23"/>
  <c r="M212" i="23"/>
  <c r="M211" i="23"/>
  <c r="M210" i="23"/>
  <c r="M209" i="23"/>
  <c r="M208" i="23"/>
  <c r="M207" i="23"/>
  <c r="M206" i="23"/>
  <c r="M205" i="23"/>
  <c r="M204" i="23"/>
  <c r="M203" i="23"/>
  <c r="M202" i="23"/>
  <c r="M201" i="23"/>
  <c r="M200" i="23"/>
  <c r="M199" i="23"/>
  <c r="M198" i="23"/>
  <c r="M197" i="23"/>
  <c r="M196" i="23"/>
  <c r="M195" i="23"/>
  <c r="M194" i="23"/>
  <c r="M193" i="23"/>
  <c r="M192" i="23"/>
  <c r="M191" i="23"/>
  <c r="M190" i="23"/>
  <c r="M189" i="23"/>
  <c r="M188" i="23"/>
  <c r="M187" i="23"/>
  <c r="M186" i="23"/>
  <c r="M185" i="23"/>
  <c r="M184" i="23"/>
  <c r="M183" i="23"/>
  <c r="M182" i="23"/>
  <c r="M181" i="23"/>
  <c r="M180" i="23"/>
  <c r="M179" i="23"/>
  <c r="M178" i="23"/>
  <c r="M177" i="23"/>
  <c r="M176" i="23"/>
  <c r="M175" i="23"/>
  <c r="M174" i="23"/>
  <c r="M173" i="23"/>
  <c r="M172" i="23"/>
  <c r="M171" i="23"/>
  <c r="M170" i="23"/>
  <c r="M169" i="23"/>
  <c r="M168" i="23"/>
  <c r="M167" i="23"/>
  <c r="M166" i="23"/>
  <c r="M165" i="23"/>
  <c r="M164" i="23"/>
  <c r="M163" i="23"/>
  <c r="M162" i="23"/>
  <c r="M161" i="23"/>
  <c r="M160" i="23"/>
  <c r="M159" i="23"/>
  <c r="M158" i="23"/>
  <c r="M157" i="23"/>
  <c r="M156" i="23"/>
  <c r="M155" i="23"/>
  <c r="M154" i="23"/>
  <c r="M153" i="23"/>
  <c r="M152" i="23"/>
  <c r="M151" i="23"/>
  <c r="M150" i="23"/>
  <c r="M149" i="23"/>
  <c r="M148" i="23"/>
  <c r="M147" i="23"/>
  <c r="M146" i="23"/>
  <c r="M145" i="23"/>
  <c r="M144" i="23"/>
  <c r="M143" i="23"/>
  <c r="M142" i="23"/>
  <c r="M141" i="23"/>
  <c r="M140" i="23"/>
  <c r="M139" i="23"/>
  <c r="M138" i="23"/>
  <c r="M137" i="23"/>
  <c r="M136" i="23"/>
  <c r="M135" i="23"/>
  <c r="M134" i="23"/>
  <c r="M133" i="23"/>
  <c r="M132" i="23"/>
  <c r="M131" i="23"/>
  <c r="M130" i="23"/>
  <c r="M129" i="23"/>
  <c r="M128" i="23"/>
  <c r="M127" i="23"/>
  <c r="M126" i="23"/>
  <c r="M125" i="23"/>
  <c r="M124" i="23"/>
  <c r="M123" i="23"/>
  <c r="M122" i="23"/>
  <c r="M121" i="23"/>
  <c r="M120" i="23"/>
  <c r="M119" i="23"/>
  <c r="M118" i="23"/>
  <c r="M117" i="23"/>
  <c r="M116" i="23"/>
  <c r="M115" i="23"/>
  <c r="M114" i="23"/>
  <c r="M113" i="23"/>
  <c r="M112" i="23"/>
  <c r="M111" i="23"/>
  <c r="M110" i="23"/>
  <c r="M109" i="23"/>
  <c r="M108" i="23"/>
  <c r="M107" i="23"/>
  <c r="M106" i="23"/>
  <c r="M105" i="23"/>
  <c r="M104" i="23"/>
  <c r="M103" i="23"/>
  <c r="M102" i="23"/>
  <c r="M101" i="23"/>
  <c r="M100" i="23"/>
  <c r="M99" i="23"/>
  <c r="M98" i="23"/>
  <c r="M97" i="23"/>
  <c r="M96" i="23"/>
  <c r="M95" i="23"/>
  <c r="M94" i="23"/>
  <c r="M93" i="23"/>
  <c r="M92" i="23"/>
  <c r="M91" i="23"/>
  <c r="M90" i="23"/>
  <c r="M89" i="23"/>
  <c r="M88" i="23"/>
  <c r="M87" i="23"/>
  <c r="M86" i="23"/>
  <c r="M85" i="23"/>
  <c r="M84" i="23"/>
  <c r="M83" i="23"/>
  <c r="M82" i="23"/>
  <c r="M81" i="23"/>
  <c r="M80" i="23"/>
  <c r="M79" i="23"/>
  <c r="M78" i="23"/>
  <c r="M77" i="23"/>
  <c r="M76" i="23"/>
  <c r="M75" i="23"/>
  <c r="M74" i="23"/>
  <c r="M73" i="23"/>
  <c r="M72" i="23"/>
  <c r="M71" i="23"/>
  <c r="M70" i="23"/>
  <c r="M69" i="23"/>
  <c r="M68" i="23"/>
  <c r="M67" i="23"/>
  <c r="M66" i="23"/>
  <c r="M65" i="23"/>
  <c r="M64" i="23"/>
  <c r="M63" i="23"/>
  <c r="M62" i="23"/>
  <c r="M61" i="23"/>
  <c r="M60" i="23"/>
  <c r="M59" i="23"/>
  <c r="M58" i="23"/>
  <c r="M57" i="23"/>
  <c r="M56" i="23"/>
  <c r="M55" i="23"/>
  <c r="M54" i="23"/>
  <c r="M53" i="23"/>
  <c r="M52" i="23"/>
  <c r="M51" i="23"/>
  <c r="M50" i="23"/>
  <c r="M49" i="23"/>
  <c r="M48" i="23"/>
  <c r="M47" i="23"/>
  <c r="M46" i="23"/>
  <c r="M45" i="23"/>
  <c r="M44" i="23"/>
  <c r="M43" i="23"/>
  <c r="M42" i="23"/>
  <c r="M41" i="23"/>
  <c r="M40" i="23"/>
  <c r="M39" i="23"/>
  <c r="M38" i="23"/>
  <c r="M37" i="23"/>
  <c r="M36" i="23"/>
  <c r="M35" i="23"/>
  <c r="M34" i="23"/>
  <c r="M33" i="23"/>
  <c r="M32" i="23"/>
  <c r="M31" i="23"/>
  <c r="M30" i="23"/>
  <c r="M29" i="23"/>
  <c r="M28" i="23"/>
  <c r="M27" i="23"/>
  <c r="M26" i="23"/>
  <c r="M25" i="23"/>
  <c r="M24" i="23"/>
  <c r="M23" i="23"/>
  <c r="M22" i="23"/>
  <c r="M21" i="23"/>
  <c r="M20" i="23"/>
  <c r="M19" i="23"/>
  <c r="M18" i="23"/>
  <c r="M17" i="23"/>
  <c r="M16" i="23"/>
  <c r="M15" i="23"/>
  <c r="D11" i="23"/>
  <c r="D10" i="23"/>
  <c r="D9" i="23"/>
  <c r="I5" i="23"/>
  <c r="I9" i="23"/>
  <c r="H2" i="23"/>
  <c r="H9" i="23"/>
  <c r="G2" i="23"/>
  <c r="G3" i="23"/>
  <c r="G9" i="23"/>
  <c r="A16" i="23"/>
  <c r="A17" i="23"/>
  <c r="A18" i="23"/>
  <c r="A19" i="23"/>
  <c r="A20" i="23"/>
  <c r="A21" i="23"/>
  <c r="A22" i="23"/>
  <c r="A23" i="23"/>
  <c r="A24" i="23"/>
  <c r="A25" i="23"/>
  <c r="A26" i="23"/>
  <c r="A27" i="23"/>
  <c r="A28" i="23"/>
  <c r="A29" i="23"/>
  <c r="A30" i="23"/>
  <c r="A31" i="23"/>
  <c r="A32" i="23"/>
  <c r="A33" i="23"/>
  <c r="A34" i="23"/>
  <c r="A35" i="23"/>
  <c r="A36" i="23"/>
  <c r="A37" i="23"/>
  <c r="A38" i="23"/>
  <c r="A39" i="23"/>
  <c r="A40" i="23"/>
  <c r="A41" i="23"/>
  <c r="A42" i="23"/>
  <c r="A43" i="23"/>
  <c r="A44" i="23"/>
  <c r="A45" i="23"/>
  <c r="A46" i="23"/>
  <c r="A47" i="23"/>
  <c r="A48" i="23"/>
  <c r="A49" i="23"/>
  <c r="A50" i="23"/>
  <c r="A51" i="23"/>
  <c r="A52" i="23"/>
  <c r="A53" i="23"/>
  <c r="A54" i="23"/>
  <c r="A55" i="23"/>
  <c r="A56" i="23"/>
  <c r="A57" i="23"/>
  <c r="A58" i="23"/>
  <c r="A59" i="23"/>
  <c r="A60" i="23"/>
  <c r="A61" i="23"/>
  <c r="A62" i="23"/>
  <c r="A63" i="23"/>
  <c r="A64" i="23"/>
  <c r="A65" i="23"/>
  <c r="A66" i="23"/>
  <c r="A67" i="23"/>
  <c r="A68" i="23"/>
  <c r="A69" i="23"/>
  <c r="A70" i="23"/>
  <c r="A71" i="23"/>
  <c r="A72" i="23"/>
  <c r="A73" i="23"/>
  <c r="A74" i="23"/>
  <c r="A75" i="23"/>
  <c r="A76" i="23"/>
  <c r="A77" i="23"/>
  <c r="A78" i="23"/>
  <c r="A79" i="23"/>
  <c r="A80" i="23"/>
  <c r="A81" i="23"/>
  <c r="A82" i="23"/>
  <c r="A83" i="23"/>
  <c r="A84" i="23"/>
  <c r="A85" i="23"/>
  <c r="A86" i="23"/>
  <c r="A87" i="23"/>
  <c r="A88" i="23"/>
  <c r="A89" i="23"/>
  <c r="A90" i="23"/>
  <c r="A91" i="23"/>
  <c r="A92" i="23"/>
  <c r="A93" i="23"/>
  <c r="A94" i="23"/>
  <c r="A95" i="23"/>
  <c r="A96" i="23"/>
  <c r="A97" i="23"/>
  <c r="A98" i="23"/>
  <c r="A99" i="23"/>
  <c r="A100" i="23"/>
  <c r="A101" i="23"/>
  <c r="A102" i="23"/>
  <c r="A103" i="23"/>
  <c r="A104" i="23"/>
  <c r="A105" i="23"/>
  <c r="A106" i="23"/>
  <c r="A107" i="23"/>
  <c r="A108" i="23"/>
  <c r="A109" i="23"/>
  <c r="A110" i="23"/>
  <c r="A111" i="23"/>
  <c r="A112" i="23"/>
  <c r="A113" i="23"/>
  <c r="A114" i="23"/>
  <c r="A115" i="23"/>
  <c r="A116" i="23"/>
  <c r="A117" i="23"/>
  <c r="A118" i="23"/>
  <c r="A119" i="23"/>
  <c r="A120" i="23"/>
  <c r="A121" i="23"/>
  <c r="A122" i="23"/>
  <c r="A123" i="23"/>
  <c r="A124" i="23"/>
  <c r="A125" i="23"/>
  <c r="A126" i="23"/>
  <c r="A127" i="23"/>
  <c r="A128" i="23"/>
  <c r="A129" i="23"/>
  <c r="A130" i="23"/>
  <c r="A131" i="23"/>
  <c r="A132" i="23"/>
  <c r="A133" i="23"/>
  <c r="A134" i="23"/>
  <c r="A135" i="23"/>
  <c r="A136" i="23"/>
  <c r="A137" i="23"/>
  <c r="A138" i="23"/>
  <c r="A139" i="23"/>
  <c r="A140" i="23"/>
  <c r="A141" i="23"/>
  <c r="A142" i="23"/>
  <c r="A143" i="23"/>
  <c r="A144" i="23"/>
  <c r="A145" i="23"/>
  <c r="A146" i="23"/>
  <c r="A147" i="23"/>
  <c r="A148" i="23"/>
  <c r="A149" i="23"/>
  <c r="A150" i="23"/>
  <c r="A151" i="23"/>
  <c r="A152" i="23"/>
  <c r="A153" i="23"/>
  <c r="A154" i="23"/>
  <c r="A155" i="23"/>
  <c r="A156" i="23"/>
  <c r="A157" i="23"/>
  <c r="A158" i="23"/>
  <c r="A159" i="23"/>
  <c r="A160" i="23"/>
  <c r="A161" i="23"/>
  <c r="A162" i="23"/>
  <c r="A163" i="23"/>
  <c r="A164" i="23"/>
  <c r="A165" i="23"/>
  <c r="A166" i="23"/>
  <c r="A167" i="23"/>
  <c r="A168" i="23"/>
  <c r="A169" i="23"/>
  <c r="A170" i="23"/>
  <c r="A171" i="23"/>
  <c r="A172" i="23"/>
  <c r="A173" i="23"/>
  <c r="A174" i="23"/>
  <c r="A175" i="23"/>
  <c r="A176" i="23"/>
  <c r="A177" i="23"/>
  <c r="A178" i="23"/>
  <c r="A179" i="23"/>
  <c r="A180" i="23"/>
  <c r="A181" i="23"/>
  <c r="A182" i="23"/>
  <c r="A183" i="23"/>
  <c r="A184" i="23"/>
  <c r="A185" i="23"/>
  <c r="A186" i="23"/>
  <c r="A187" i="23"/>
  <c r="A188" i="23"/>
  <c r="A189" i="23"/>
  <c r="A190" i="23"/>
  <c r="A191" i="23"/>
  <c r="A192" i="23"/>
  <c r="A193" i="23"/>
  <c r="A194" i="23"/>
  <c r="A195" i="23"/>
  <c r="A196" i="23"/>
  <c r="A197" i="23"/>
  <c r="A198" i="23"/>
  <c r="A199" i="23"/>
  <c r="A200" i="23"/>
  <c r="A201" i="23"/>
  <c r="A202" i="23"/>
  <c r="A203" i="23"/>
  <c r="A204" i="23"/>
  <c r="A205" i="23"/>
  <c r="A206" i="23"/>
  <c r="A207" i="23"/>
  <c r="A208" i="23"/>
  <c r="A209" i="23"/>
  <c r="A210" i="23"/>
  <c r="A211" i="23"/>
  <c r="A212" i="23"/>
  <c r="A213" i="23"/>
  <c r="A214" i="23"/>
  <c r="A215" i="23"/>
  <c r="D215" i="23"/>
  <c r="F215" i="23"/>
  <c r="K215" i="23"/>
  <c r="D214" i="23"/>
  <c r="F214" i="23"/>
  <c r="K214" i="23"/>
  <c r="D213" i="23"/>
  <c r="F213" i="23"/>
  <c r="K213" i="23"/>
  <c r="D212" i="23"/>
  <c r="F212" i="23"/>
  <c r="K212" i="23"/>
  <c r="D211" i="23"/>
  <c r="F211" i="23"/>
  <c r="K211" i="23"/>
  <c r="D210" i="23"/>
  <c r="F210" i="23"/>
  <c r="K210" i="23"/>
  <c r="D209" i="23"/>
  <c r="F209" i="23"/>
  <c r="K209" i="23"/>
  <c r="D208" i="23"/>
  <c r="F208" i="23"/>
  <c r="K208" i="23"/>
  <c r="D207" i="23"/>
  <c r="F207" i="23"/>
  <c r="K207" i="23"/>
  <c r="D206" i="23"/>
  <c r="F206" i="23"/>
  <c r="K206" i="23"/>
  <c r="D205" i="23"/>
  <c r="F205" i="23"/>
  <c r="K205" i="23"/>
  <c r="D204" i="23"/>
  <c r="F204" i="23"/>
  <c r="K204" i="23"/>
  <c r="D203" i="23"/>
  <c r="F203" i="23"/>
  <c r="K203" i="23"/>
  <c r="D202" i="23"/>
  <c r="F202" i="23"/>
  <c r="K202" i="23"/>
  <c r="D201" i="23"/>
  <c r="F201" i="23"/>
  <c r="K201" i="23"/>
  <c r="D200" i="23"/>
  <c r="F200" i="23"/>
  <c r="K200" i="23"/>
  <c r="D199" i="23"/>
  <c r="F199" i="23"/>
  <c r="K199" i="23"/>
  <c r="D198" i="23"/>
  <c r="F198" i="23"/>
  <c r="K198" i="23"/>
  <c r="D197" i="23"/>
  <c r="F197" i="23"/>
  <c r="K197" i="23"/>
  <c r="D196" i="23"/>
  <c r="F196" i="23"/>
  <c r="K196" i="23"/>
  <c r="D195" i="23"/>
  <c r="F195" i="23"/>
  <c r="K195" i="23"/>
  <c r="D194" i="23"/>
  <c r="F194" i="23"/>
  <c r="K194" i="23"/>
  <c r="D193" i="23"/>
  <c r="F193" i="23"/>
  <c r="K193" i="23"/>
  <c r="D192" i="23"/>
  <c r="F192" i="23"/>
  <c r="K192" i="23"/>
  <c r="D191" i="23"/>
  <c r="F191" i="23"/>
  <c r="K191" i="23"/>
  <c r="D190" i="23"/>
  <c r="F190" i="23"/>
  <c r="K190" i="23"/>
  <c r="D189" i="23"/>
  <c r="F189" i="23"/>
  <c r="K189" i="23"/>
  <c r="D188" i="23"/>
  <c r="F188" i="23"/>
  <c r="K188" i="23"/>
  <c r="D187" i="23"/>
  <c r="F187" i="23"/>
  <c r="K187" i="23"/>
  <c r="D186" i="23"/>
  <c r="F186" i="23"/>
  <c r="K186" i="23"/>
  <c r="D185" i="23"/>
  <c r="F185" i="23"/>
  <c r="K185" i="23"/>
  <c r="D184" i="23"/>
  <c r="F184" i="23"/>
  <c r="K184" i="23"/>
  <c r="D183" i="23"/>
  <c r="F183" i="23"/>
  <c r="K183" i="23"/>
  <c r="D182" i="23"/>
  <c r="F182" i="23"/>
  <c r="K182" i="23"/>
  <c r="D181" i="23"/>
  <c r="F181" i="23"/>
  <c r="K181" i="23"/>
  <c r="D180" i="23"/>
  <c r="F180" i="23"/>
  <c r="K180" i="23"/>
  <c r="D179" i="23"/>
  <c r="F179" i="23"/>
  <c r="K179" i="23"/>
  <c r="D178" i="23"/>
  <c r="F178" i="23"/>
  <c r="K178" i="23"/>
  <c r="D177" i="23"/>
  <c r="F177" i="23"/>
  <c r="K177" i="23"/>
  <c r="D176" i="23"/>
  <c r="F176" i="23"/>
  <c r="K176" i="23"/>
  <c r="D175" i="23"/>
  <c r="F175" i="23"/>
  <c r="K175" i="23"/>
  <c r="D174" i="23"/>
  <c r="F174" i="23"/>
  <c r="K174" i="23"/>
  <c r="D173" i="23"/>
  <c r="F173" i="23"/>
  <c r="K173" i="23"/>
  <c r="D172" i="23"/>
  <c r="F172" i="23"/>
  <c r="K172" i="23"/>
  <c r="D171" i="23"/>
  <c r="F171" i="23"/>
  <c r="K171" i="23"/>
  <c r="D170" i="23"/>
  <c r="F170" i="23"/>
  <c r="K170" i="23"/>
  <c r="D169" i="23"/>
  <c r="F169" i="23"/>
  <c r="K169" i="23"/>
  <c r="D168" i="23"/>
  <c r="F168" i="23"/>
  <c r="K168" i="23"/>
  <c r="D167" i="23"/>
  <c r="F167" i="23"/>
  <c r="K167" i="23"/>
  <c r="D166" i="23"/>
  <c r="F166" i="23"/>
  <c r="K166" i="23"/>
  <c r="D165" i="23"/>
  <c r="F165" i="23"/>
  <c r="K165" i="23"/>
  <c r="D164" i="23"/>
  <c r="F164" i="23"/>
  <c r="K164" i="23"/>
  <c r="D163" i="23"/>
  <c r="F163" i="23"/>
  <c r="K163" i="23"/>
  <c r="D162" i="23"/>
  <c r="F162" i="23"/>
  <c r="K162" i="23"/>
  <c r="D161" i="23"/>
  <c r="F161" i="23"/>
  <c r="K161" i="23"/>
  <c r="D160" i="23"/>
  <c r="F160" i="23"/>
  <c r="K160" i="23"/>
  <c r="D159" i="23"/>
  <c r="F159" i="23"/>
  <c r="K159" i="23"/>
  <c r="D158" i="23"/>
  <c r="F158" i="23"/>
  <c r="K158" i="23"/>
  <c r="D157" i="23"/>
  <c r="F157" i="23"/>
  <c r="K157" i="23"/>
  <c r="D156" i="23"/>
  <c r="F156" i="23"/>
  <c r="K156" i="23"/>
  <c r="D155" i="23"/>
  <c r="F155" i="23"/>
  <c r="K155" i="23"/>
  <c r="D154" i="23"/>
  <c r="F154" i="23"/>
  <c r="K154" i="23"/>
  <c r="D153" i="23"/>
  <c r="F153" i="23"/>
  <c r="K153" i="23"/>
  <c r="D152" i="23"/>
  <c r="F152" i="23"/>
  <c r="K152" i="23"/>
  <c r="D151" i="23"/>
  <c r="F151" i="23"/>
  <c r="K151" i="23"/>
  <c r="D150" i="23"/>
  <c r="F150" i="23"/>
  <c r="K150" i="23"/>
  <c r="D149" i="23"/>
  <c r="F149" i="23"/>
  <c r="K149" i="23"/>
  <c r="D148" i="23"/>
  <c r="F148" i="23"/>
  <c r="K148" i="23"/>
  <c r="D147" i="23"/>
  <c r="F147" i="23"/>
  <c r="K147" i="23"/>
  <c r="D146" i="23"/>
  <c r="F146" i="23"/>
  <c r="K146" i="23"/>
  <c r="D145" i="23"/>
  <c r="F145" i="23"/>
  <c r="K145" i="23"/>
  <c r="D144" i="23"/>
  <c r="F144" i="23"/>
  <c r="K144" i="23"/>
  <c r="D143" i="23"/>
  <c r="F143" i="23"/>
  <c r="K143" i="23"/>
  <c r="D142" i="23"/>
  <c r="F142" i="23"/>
  <c r="K142" i="23"/>
  <c r="D141" i="23"/>
  <c r="F141" i="23"/>
  <c r="K141" i="23"/>
  <c r="D140" i="23"/>
  <c r="F140" i="23"/>
  <c r="K140" i="23"/>
  <c r="D139" i="23"/>
  <c r="F139" i="23"/>
  <c r="K139" i="23"/>
  <c r="D138" i="23"/>
  <c r="F138" i="23"/>
  <c r="K138" i="23"/>
  <c r="D137" i="23"/>
  <c r="F137" i="23"/>
  <c r="K137" i="23"/>
  <c r="D136" i="23"/>
  <c r="F136" i="23"/>
  <c r="K136" i="23"/>
  <c r="D135" i="23"/>
  <c r="F135" i="23"/>
  <c r="K135" i="23"/>
  <c r="D134" i="23"/>
  <c r="F134" i="23"/>
  <c r="K134" i="23"/>
  <c r="D133" i="23"/>
  <c r="F133" i="23"/>
  <c r="K133" i="23"/>
  <c r="D132" i="23"/>
  <c r="F132" i="23"/>
  <c r="K132" i="23"/>
  <c r="D131" i="23"/>
  <c r="F131" i="23"/>
  <c r="K131" i="23"/>
  <c r="D130" i="23"/>
  <c r="F130" i="23"/>
  <c r="K130" i="23"/>
  <c r="D129" i="23"/>
  <c r="F129" i="23"/>
  <c r="K129" i="23"/>
  <c r="D128" i="23"/>
  <c r="F128" i="23"/>
  <c r="K128" i="23"/>
  <c r="D127" i="23"/>
  <c r="F127" i="23"/>
  <c r="K127" i="23"/>
  <c r="D126" i="23"/>
  <c r="F126" i="23"/>
  <c r="K126" i="23"/>
  <c r="D125" i="23"/>
  <c r="F125" i="23"/>
  <c r="K125" i="23"/>
  <c r="D124" i="23"/>
  <c r="F124" i="23"/>
  <c r="K124" i="23"/>
  <c r="D123" i="23"/>
  <c r="F123" i="23"/>
  <c r="K123" i="23"/>
  <c r="D122" i="23"/>
  <c r="F122" i="23"/>
  <c r="K122" i="23"/>
  <c r="D121" i="23"/>
  <c r="F121" i="23"/>
  <c r="K121" i="23"/>
  <c r="D120" i="23"/>
  <c r="F120" i="23"/>
  <c r="K120" i="23"/>
  <c r="D119" i="23"/>
  <c r="F119" i="23"/>
  <c r="K119" i="23"/>
  <c r="D118" i="23"/>
  <c r="F118" i="23"/>
  <c r="K118" i="23"/>
  <c r="D117" i="23"/>
  <c r="F117" i="23"/>
  <c r="K117" i="23"/>
  <c r="D116" i="23"/>
  <c r="F116" i="23"/>
  <c r="K116" i="23"/>
  <c r="D115" i="23"/>
  <c r="F115" i="23"/>
  <c r="K115" i="23"/>
  <c r="D114" i="23"/>
  <c r="F114" i="23"/>
  <c r="K114" i="23"/>
  <c r="D113" i="23"/>
  <c r="F113" i="23"/>
  <c r="K113" i="23"/>
  <c r="D112" i="23"/>
  <c r="F112" i="23"/>
  <c r="K112" i="23"/>
  <c r="D111" i="23"/>
  <c r="F111" i="23"/>
  <c r="K111" i="23"/>
  <c r="D110" i="23"/>
  <c r="F110" i="23"/>
  <c r="K110" i="23"/>
  <c r="D109" i="23"/>
  <c r="F109" i="23"/>
  <c r="K109" i="23"/>
  <c r="D108" i="23"/>
  <c r="F108" i="23"/>
  <c r="K108" i="23"/>
  <c r="D107" i="23"/>
  <c r="F107" i="23"/>
  <c r="K107" i="23"/>
  <c r="D106" i="23"/>
  <c r="F106" i="23"/>
  <c r="K106" i="23"/>
  <c r="D105" i="23"/>
  <c r="F105" i="23"/>
  <c r="K105" i="23"/>
  <c r="D104" i="23"/>
  <c r="F104" i="23"/>
  <c r="K104" i="23"/>
  <c r="D103" i="23"/>
  <c r="F103" i="23"/>
  <c r="K103" i="23"/>
  <c r="D102" i="23"/>
  <c r="F102" i="23"/>
  <c r="K102" i="23"/>
  <c r="D101" i="23"/>
  <c r="F101" i="23"/>
  <c r="K101" i="23"/>
  <c r="D100" i="23"/>
  <c r="F100" i="23"/>
  <c r="K100" i="23"/>
  <c r="D99" i="23"/>
  <c r="F99" i="23"/>
  <c r="K99" i="23"/>
  <c r="D98" i="23"/>
  <c r="F98" i="23"/>
  <c r="K98" i="23"/>
  <c r="D97" i="23"/>
  <c r="F97" i="23"/>
  <c r="K97" i="23"/>
  <c r="D96" i="23"/>
  <c r="F96" i="23"/>
  <c r="K96" i="23"/>
  <c r="D95" i="23"/>
  <c r="F95" i="23"/>
  <c r="K95" i="23"/>
  <c r="D94" i="23"/>
  <c r="F94" i="23"/>
  <c r="K94" i="23"/>
  <c r="D93" i="23"/>
  <c r="F93" i="23"/>
  <c r="K93" i="23"/>
  <c r="D92" i="23"/>
  <c r="F92" i="23"/>
  <c r="K92" i="23"/>
  <c r="D91" i="23"/>
  <c r="F91" i="23"/>
  <c r="K91" i="23"/>
  <c r="D90" i="23"/>
  <c r="F90" i="23"/>
  <c r="K90" i="23"/>
  <c r="D89" i="23"/>
  <c r="F89" i="23"/>
  <c r="K89" i="23"/>
  <c r="D88" i="23"/>
  <c r="F88" i="23"/>
  <c r="K88" i="23"/>
  <c r="D87" i="23"/>
  <c r="F87" i="23"/>
  <c r="K87" i="23"/>
  <c r="D86" i="23"/>
  <c r="F86" i="23"/>
  <c r="K86" i="23"/>
  <c r="D85" i="23"/>
  <c r="F85" i="23"/>
  <c r="K85" i="23"/>
  <c r="D84" i="23"/>
  <c r="F84" i="23"/>
  <c r="K84" i="23"/>
  <c r="D83" i="23"/>
  <c r="F83" i="23"/>
  <c r="K83" i="23"/>
  <c r="D82" i="23"/>
  <c r="F82" i="23"/>
  <c r="K82" i="23"/>
  <c r="D81" i="23"/>
  <c r="F81" i="23"/>
  <c r="K81" i="23"/>
  <c r="D80" i="23"/>
  <c r="F80" i="23"/>
  <c r="K80" i="23"/>
  <c r="D79" i="23"/>
  <c r="F79" i="23"/>
  <c r="K79" i="23"/>
  <c r="D78" i="23"/>
  <c r="F78" i="23"/>
  <c r="K78" i="23"/>
  <c r="D77" i="23"/>
  <c r="F77" i="23"/>
  <c r="K77" i="23"/>
  <c r="D76" i="23"/>
  <c r="F76" i="23"/>
  <c r="K76" i="23"/>
  <c r="D75" i="23"/>
  <c r="F75" i="23"/>
  <c r="K75" i="23"/>
  <c r="D74" i="23"/>
  <c r="F74" i="23"/>
  <c r="K74" i="23"/>
  <c r="D73" i="23"/>
  <c r="F73" i="23"/>
  <c r="K73" i="23"/>
  <c r="D72" i="23"/>
  <c r="F72" i="23"/>
  <c r="K72" i="23"/>
  <c r="D71" i="23"/>
  <c r="F71" i="23"/>
  <c r="K71" i="23"/>
  <c r="D70" i="23"/>
  <c r="F70" i="23"/>
  <c r="K70" i="23"/>
  <c r="D69" i="23"/>
  <c r="F69" i="23"/>
  <c r="K69" i="23"/>
  <c r="D68" i="23"/>
  <c r="F68" i="23"/>
  <c r="K68" i="23"/>
  <c r="D67" i="23"/>
  <c r="F67" i="23"/>
  <c r="K67" i="23"/>
  <c r="D66" i="23"/>
  <c r="F66" i="23"/>
  <c r="K66" i="23"/>
  <c r="D65" i="23"/>
  <c r="F65" i="23"/>
  <c r="K65" i="23"/>
  <c r="D64" i="23"/>
  <c r="F64" i="23"/>
  <c r="K64" i="23"/>
  <c r="D63" i="23"/>
  <c r="F63" i="23"/>
  <c r="K63" i="23"/>
  <c r="D62" i="23"/>
  <c r="F62" i="23"/>
  <c r="K62" i="23"/>
  <c r="D61" i="23"/>
  <c r="F61" i="23"/>
  <c r="K61" i="23"/>
  <c r="D60" i="23"/>
  <c r="F60" i="23"/>
  <c r="K60" i="23"/>
  <c r="D59" i="23"/>
  <c r="F59" i="23"/>
  <c r="K59" i="23"/>
  <c r="D58" i="23"/>
  <c r="F58" i="23"/>
  <c r="K58" i="23"/>
  <c r="D57" i="23"/>
  <c r="F57" i="23"/>
  <c r="K57" i="23"/>
  <c r="D56" i="23"/>
  <c r="F56" i="23"/>
  <c r="K56" i="23"/>
  <c r="D55" i="23"/>
  <c r="F55" i="23"/>
  <c r="K55" i="23"/>
  <c r="D54" i="23"/>
  <c r="F54" i="23"/>
  <c r="K54" i="23"/>
  <c r="D53" i="23"/>
  <c r="F53" i="23"/>
  <c r="K53" i="23"/>
  <c r="D52" i="23"/>
  <c r="F52" i="23"/>
  <c r="K52" i="23"/>
  <c r="D51" i="23"/>
  <c r="F51" i="23"/>
  <c r="K51" i="23"/>
  <c r="D50" i="23"/>
  <c r="F50" i="23"/>
  <c r="K50" i="23"/>
  <c r="D49" i="23"/>
  <c r="F49" i="23"/>
  <c r="K49" i="23"/>
  <c r="D48" i="23"/>
  <c r="F48" i="23"/>
  <c r="K48" i="23"/>
  <c r="D47" i="23"/>
  <c r="F47" i="23"/>
  <c r="K47" i="23"/>
  <c r="D46" i="23"/>
  <c r="F46" i="23"/>
  <c r="K46" i="23"/>
  <c r="D45" i="23"/>
  <c r="F45" i="23"/>
  <c r="K45" i="23"/>
  <c r="D44" i="23"/>
  <c r="F44" i="23"/>
  <c r="K44" i="23"/>
  <c r="D43" i="23"/>
  <c r="F43" i="23"/>
  <c r="K43" i="23"/>
  <c r="D42" i="23"/>
  <c r="F42" i="23"/>
  <c r="K42" i="23"/>
  <c r="D41" i="23"/>
  <c r="F41" i="23"/>
  <c r="K41" i="23"/>
  <c r="D40" i="23"/>
  <c r="F40" i="23"/>
  <c r="K40" i="23"/>
  <c r="D39" i="23"/>
  <c r="F39" i="23"/>
  <c r="K39" i="23"/>
  <c r="D38" i="23"/>
  <c r="F38" i="23"/>
  <c r="K38" i="23"/>
  <c r="D37" i="23"/>
  <c r="F37" i="23"/>
  <c r="K37" i="23"/>
  <c r="D36" i="23"/>
  <c r="F36" i="23"/>
  <c r="K36" i="23"/>
  <c r="D35" i="23"/>
  <c r="F35" i="23"/>
  <c r="K35" i="23"/>
  <c r="D34" i="23"/>
  <c r="F34" i="23"/>
  <c r="K34" i="23"/>
  <c r="D33" i="23"/>
  <c r="F33" i="23"/>
  <c r="K33" i="23"/>
  <c r="D32" i="23"/>
  <c r="F32" i="23"/>
  <c r="K32" i="23"/>
  <c r="D31" i="23"/>
  <c r="F31" i="23"/>
  <c r="K31" i="23"/>
  <c r="D30" i="23"/>
  <c r="F30" i="23"/>
  <c r="K30" i="23"/>
  <c r="D29" i="23"/>
  <c r="F29" i="23"/>
  <c r="K29" i="23"/>
  <c r="D28" i="23"/>
  <c r="F28" i="23"/>
  <c r="K28" i="23"/>
  <c r="D27" i="23"/>
  <c r="F27" i="23"/>
  <c r="K27" i="23"/>
  <c r="D26" i="23"/>
  <c r="F26" i="23"/>
  <c r="K26" i="23"/>
  <c r="D25" i="23"/>
  <c r="F25" i="23"/>
  <c r="K25" i="23"/>
  <c r="D24" i="23"/>
  <c r="F24" i="23"/>
  <c r="K24" i="23"/>
  <c r="D23" i="23"/>
  <c r="F23" i="23"/>
  <c r="K23" i="23"/>
  <c r="D22" i="23"/>
  <c r="F22" i="23"/>
  <c r="K22" i="23"/>
  <c r="D21" i="23"/>
  <c r="F21" i="23"/>
  <c r="K21" i="23"/>
  <c r="D20" i="23"/>
  <c r="F20" i="23"/>
  <c r="K20" i="23"/>
  <c r="D19" i="23"/>
  <c r="F19" i="23"/>
  <c r="K19" i="23"/>
  <c r="D18" i="23"/>
  <c r="F18" i="23"/>
  <c r="K18" i="23"/>
  <c r="D17" i="23"/>
  <c r="F17" i="23"/>
  <c r="K17" i="23"/>
  <c r="D16" i="23"/>
  <c r="F16" i="23"/>
  <c r="K16" i="23"/>
  <c r="D15" i="23"/>
  <c r="F15" i="23"/>
  <c r="K15" i="23"/>
  <c r="N11" i="23"/>
  <c r="M11" i="23"/>
  <c r="N10" i="23"/>
  <c r="M10" i="23"/>
  <c r="N9" i="23"/>
  <c r="M9" i="23"/>
  <c r="AM9" i="23"/>
  <c r="Q215" i="23"/>
  <c r="T215" i="23"/>
  <c r="AJ215" i="23"/>
  <c r="AK215" i="23"/>
  <c r="AM215" i="23"/>
  <c r="AL215" i="23"/>
  <c r="AC215" i="23"/>
  <c r="AI215" i="23"/>
  <c r="AG215" i="23"/>
  <c r="AF215" i="23"/>
  <c r="AE215" i="23"/>
  <c r="AD215" i="23"/>
  <c r="V215" i="23"/>
  <c r="AB215" i="23"/>
  <c r="Z215" i="23"/>
  <c r="Y215" i="23"/>
  <c r="X215" i="23"/>
  <c r="W215" i="23"/>
  <c r="S215" i="23"/>
  <c r="R215" i="23"/>
  <c r="E215" i="23"/>
  <c r="C9" i="23"/>
  <c r="C10" i="23"/>
  <c r="C215" i="23"/>
  <c r="B9" i="23"/>
  <c r="B10" i="23"/>
  <c r="B215" i="23"/>
  <c r="Q214" i="23"/>
  <c r="T214" i="23"/>
  <c r="AJ214" i="23"/>
  <c r="AK214" i="23"/>
  <c r="AM214" i="23"/>
  <c r="AL214" i="23"/>
  <c r="AC214" i="23"/>
  <c r="AI214" i="23"/>
  <c r="AG214" i="23"/>
  <c r="AF214" i="23"/>
  <c r="AE214" i="23"/>
  <c r="AD214" i="23"/>
  <c r="V214" i="23"/>
  <c r="AB214" i="23"/>
  <c r="Z214" i="23"/>
  <c r="Y214" i="23"/>
  <c r="X214" i="23"/>
  <c r="W214" i="23"/>
  <c r="S214" i="23"/>
  <c r="R214" i="23"/>
  <c r="E214" i="23"/>
  <c r="C214" i="23"/>
  <c r="B214" i="23"/>
  <c r="Q213" i="23"/>
  <c r="T213" i="23"/>
  <c r="AJ213" i="23"/>
  <c r="AK213" i="23"/>
  <c r="AM213" i="23"/>
  <c r="AL213" i="23"/>
  <c r="AC213" i="23"/>
  <c r="AI213" i="23"/>
  <c r="AG213" i="23"/>
  <c r="AF213" i="23"/>
  <c r="AE213" i="23"/>
  <c r="AD213" i="23"/>
  <c r="V213" i="23"/>
  <c r="AB213" i="23"/>
  <c r="Z213" i="23"/>
  <c r="Y213" i="23"/>
  <c r="X213" i="23"/>
  <c r="W213" i="23"/>
  <c r="S213" i="23"/>
  <c r="R213" i="23"/>
  <c r="E213" i="23"/>
  <c r="C213" i="23"/>
  <c r="B213" i="23"/>
  <c r="Q212" i="23"/>
  <c r="T212" i="23"/>
  <c r="AJ212" i="23"/>
  <c r="AK212" i="23"/>
  <c r="AM212" i="23"/>
  <c r="AL212" i="23"/>
  <c r="AC212" i="23"/>
  <c r="AI212" i="23"/>
  <c r="AG212" i="23"/>
  <c r="AF212" i="23"/>
  <c r="AE212" i="23"/>
  <c r="AD212" i="23"/>
  <c r="V212" i="23"/>
  <c r="AB212" i="23"/>
  <c r="Z212" i="23"/>
  <c r="Y212" i="23"/>
  <c r="X212" i="23"/>
  <c r="W212" i="23"/>
  <c r="S212" i="23"/>
  <c r="R212" i="23"/>
  <c r="E212" i="23"/>
  <c r="C212" i="23"/>
  <c r="B212" i="23"/>
  <c r="Q211" i="23"/>
  <c r="T211" i="23"/>
  <c r="AJ211" i="23"/>
  <c r="AK211" i="23"/>
  <c r="AM211" i="23"/>
  <c r="AL211" i="23"/>
  <c r="AC211" i="23"/>
  <c r="AI211" i="23"/>
  <c r="AG211" i="23"/>
  <c r="AF211" i="23"/>
  <c r="AE211" i="23"/>
  <c r="AD211" i="23"/>
  <c r="V211" i="23"/>
  <c r="AB211" i="23"/>
  <c r="Z211" i="23"/>
  <c r="Y211" i="23"/>
  <c r="X211" i="23"/>
  <c r="W211" i="23"/>
  <c r="S211" i="23"/>
  <c r="R211" i="23"/>
  <c r="E211" i="23"/>
  <c r="C211" i="23"/>
  <c r="B211" i="23"/>
  <c r="Q210" i="23"/>
  <c r="T210" i="23"/>
  <c r="AJ210" i="23"/>
  <c r="AK210" i="23"/>
  <c r="AM210" i="23"/>
  <c r="AL210" i="23"/>
  <c r="AC210" i="23"/>
  <c r="AI210" i="23"/>
  <c r="AG210" i="23"/>
  <c r="AF210" i="23"/>
  <c r="AE210" i="23"/>
  <c r="AD210" i="23"/>
  <c r="V210" i="23"/>
  <c r="AB210" i="23"/>
  <c r="Z210" i="23"/>
  <c r="Y210" i="23"/>
  <c r="X210" i="23"/>
  <c r="W210" i="23"/>
  <c r="S210" i="23"/>
  <c r="R210" i="23"/>
  <c r="E210" i="23"/>
  <c r="C210" i="23"/>
  <c r="B210" i="23"/>
  <c r="Q209" i="23"/>
  <c r="T209" i="23"/>
  <c r="AJ209" i="23"/>
  <c r="AK209" i="23"/>
  <c r="AM209" i="23"/>
  <c r="AL209" i="23"/>
  <c r="AC209" i="23"/>
  <c r="AI209" i="23"/>
  <c r="AG209" i="23"/>
  <c r="AF209" i="23"/>
  <c r="AE209" i="23"/>
  <c r="AD209" i="23"/>
  <c r="V209" i="23"/>
  <c r="AB209" i="23"/>
  <c r="Z209" i="23"/>
  <c r="Y209" i="23"/>
  <c r="X209" i="23"/>
  <c r="W209" i="23"/>
  <c r="S209" i="23"/>
  <c r="R209" i="23"/>
  <c r="E209" i="23"/>
  <c r="C209" i="23"/>
  <c r="B209" i="23"/>
  <c r="Q208" i="23"/>
  <c r="T208" i="23"/>
  <c r="AJ208" i="23"/>
  <c r="AK208" i="23"/>
  <c r="AM208" i="23"/>
  <c r="AL208" i="23"/>
  <c r="AC208" i="23"/>
  <c r="AI208" i="23"/>
  <c r="AG208" i="23"/>
  <c r="AF208" i="23"/>
  <c r="AE208" i="23"/>
  <c r="AD208" i="23"/>
  <c r="V208" i="23"/>
  <c r="AB208" i="23"/>
  <c r="Z208" i="23"/>
  <c r="Y208" i="23"/>
  <c r="X208" i="23"/>
  <c r="W208" i="23"/>
  <c r="S208" i="23"/>
  <c r="R208" i="23"/>
  <c r="E208" i="23"/>
  <c r="C208" i="23"/>
  <c r="B208" i="23"/>
  <c r="Q207" i="23"/>
  <c r="T207" i="23"/>
  <c r="AJ207" i="23"/>
  <c r="AK207" i="23"/>
  <c r="AM207" i="23"/>
  <c r="AL207" i="23"/>
  <c r="AC207" i="23"/>
  <c r="AI207" i="23"/>
  <c r="AG207" i="23"/>
  <c r="AF207" i="23"/>
  <c r="AE207" i="23"/>
  <c r="AD207" i="23"/>
  <c r="V207" i="23"/>
  <c r="AB207" i="23"/>
  <c r="Z207" i="23"/>
  <c r="Y207" i="23"/>
  <c r="X207" i="23"/>
  <c r="W207" i="23"/>
  <c r="S207" i="23"/>
  <c r="R207" i="23"/>
  <c r="E207" i="23"/>
  <c r="C207" i="23"/>
  <c r="B207" i="23"/>
  <c r="Q206" i="23"/>
  <c r="T206" i="23"/>
  <c r="AJ206" i="23"/>
  <c r="AK206" i="23"/>
  <c r="AM206" i="23"/>
  <c r="AL206" i="23"/>
  <c r="AC206" i="23"/>
  <c r="AI206" i="23"/>
  <c r="AG206" i="23"/>
  <c r="AF206" i="23"/>
  <c r="AE206" i="23"/>
  <c r="AD206" i="23"/>
  <c r="V206" i="23"/>
  <c r="AB206" i="23"/>
  <c r="Z206" i="23"/>
  <c r="Y206" i="23"/>
  <c r="X206" i="23"/>
  <c r="W206" i="23"/>
  <c r="S206" i="23"/>
  <c r="R206" i="23"/>
  <c r="E206" i="23"/>
  <c r="C206" i="23"/>
  <c r="B206" i="23"/>
  <c r="Q205" i="23"/>
  <c r="T205" i="23"/>
  <c r="AJ205" i="23"/>
  <c r="AK205" i="23"/>
  <c r="AM205" i="23"/>
  <c r="AL205" i="23"/>
  <c r="AC205" i="23"/>
  <c r="AI205" i="23"/>
  <c r="AG205" i="23"/>
  <c r="AF205" i="23"/>
  <c r="AE205" i="23"/>
  <c r="AD205" i="23"/>
  <c r="V205" i="23"/>
  <c r="AB205" i="23"/>
  <c r="Z205" i="23"/>
  <c r="Y205" i="23"/>
  <c r="X205" i="23"/>
  <c r="W205" i="23"/>
  <c r="S205" i="23"/>
  <c r="R205" i="23"/>
  <c r="E205" i="23"/>
  <c r="C205" i="23"/>
  <c r="B205" i="23"/>
  <c r="Q204" i="23"/>
  <c r="T204" i="23"/>
  <c r="AJ204" i="23"/>
  <c r="AK204" i="23"/>
  <c r="AM204" i="23"/>
  <c r="AL204" i="23"/>
  <c r="AC204" i="23"/>
  <c r="AI204" i="23"/>
  <c r="AG204" i="23"/>
  <c r="AF204" i="23"/>
  <c r="AE204" i="23"/>
  <c r="AD204" i="23"/>
  <c r="V204" i="23"/>
  <c r="AB204" i="23"/>
  <c r="Z204" i="23"/>
  <c r="Y204" i="23"/>
  <c r="X204" i="23"/>
  <c r="W204" i="23"/>
  <c r="S204" i="23"/>
  <c r="R204" i="23"/>
  <c r="E204" i="23"/>
  <c r="C204" i="23"/>
  <c r="B204" i="23"/>
  <c r="Q203" i="23"/>
  <c r="T203" i="23"/>
  <c r="AJ203" i="23"/>
  <c r="AK203" i="23"/>
  <c r="AM203" i="23"/>
  <c r="AL203" i="23"/>
  <c r="AC203" i="23"/>
  <c r="AI203" i="23"/>
  <c r="AG203" i="23"/>
  <c r="AF203" i="23"/>
  <c r="AE203" i="23"/>
  <c r="AD203" i="23"/>
  <c r="V203" i="23"/>
  <c r="AB203" i="23"/>
  <c r="Z203" i="23"/>
  <c r="Y203" i="23"/>
  <c r="X203" i="23"/>
  <c r="W203" i="23"/>
  <c r="S203" i="23"/>
  <c r="R203" i="23"/>
  <c r="E203" i="23"/>
  <c r="C203" i="23"/>
  <c r="B203" i="23"/>
  <c r="Q202" i="23"/>
  <c r="T202" i="23"/>
  <c r="AJ202" i="23"/>
  <c r="AK202" i="23"/>
  <c r="AM202" i="23"/>
  <c r="AL202" i="23"/>
  <c r="AC202" i="23"/>
  <c r="AI202" i="23"/>
  <c r="AG202" i="23"/>
  <c r="AF202" i="23"/>
  <c r="AE202" i="23"/>
  <c r="AD202" i="23"/>
  <c r="V202" i="23"/>
  <c r="AB202" i="23"/>
  <c r="Z202" i="23"/>
  <c r="Y202" i="23"/>
  <c r="X202" i="23"/>
  <c r="W202" i="23"/>
  <c r="S202" i="23"/>
  <c r="R202" i="23"/>
  <c r="E202" i="23"/>
  <c r="C202" i="23"/>
  <c r="B202" i="23"/>
  <c r="Q201" i="23"/>
  <c r="T201" i="23"/>
  <c r="AJ201" i="23"/>
  <c r="AK201" i="23"/>
  <c r="AM201" i="23"/>
  <c r="AL201" i="23"/>
  <c r="AC201" i="23"/>
  <c r="AI201" i="23"/>
  <c r="AG201" i="23"/>
  <c r="AF201" i="23"/>
  <c r="AE201" i="23"/>
  <c r="AD201" i="23"/>
  <c r="V201" i="23"/>
  <c r="AB201" i="23"/>
  <c r="Z201" i="23"/>
  <c r="Y201" i="23"/>
  <c r="X201" i="23"/>
  <c r="W201" i="23"/>
  <c r="S201" i="23"/>
  <c r="R201" i="23"/>
  <c r="E201" i="23"/>
  <c r="C201" i="23"/>
  <c r="B201" i="23"/>
  <c r="Q200" i="23"/>
  <c r="T200" i="23"/>
  <c r="AJ200" i="23"/>
  <c r="AK200" i="23"/>
  <c r="AM200" i="23"/>
  <c r="AL200" i="23"/>
  <c r="AC200" i="23"/>
  <c r="AI200" i="23"/>
  <c r="AG200" i="23"/>
  <c r="AF200" i="23"/>
  <c r="AE200" i="23"/>
  <c r="AD200" i="23"/>
  <c r="V200" i="23"/>
  <c r="AB200" i="23"/>
  <c r="Z200" i="23"/>
  <c r="Y200" i="23"/>
  <c r="X200" i="23"/>
  <c r="W200" i="23"/>
  <c r="S200" i="23"/>
  <c r="R200" i="23"/>
  <c r="E200" i="23"/>
  <c r="C200" i="23"/>
  <c r="B200" i="23"/>
  <c r="Q199" i="23"/>
  <c r="T199" i="23"/>
  <c r="AJ199" i="23"/>
  <c r="AK199" i="23"/>
  <c r="AM199" i="23"/>
  <c r="AL199" i="23"/>
  <c r="AC199" i="23"/>
  <c r="AI199" i="23"/>
  <c r="AG199" i="23"/>
  <c r="AF199" i="23"/>
  <c r="AE199" i="23"/>
  <c r="AD199" i="23"/>
  <c r="V199" i="23"/>
  <c r="AB199" i="23"/>
  <c r="Z199" i="23"/>
  <c r="Y199" i="23"/>
  <c r="X199" i="23"/>
  <c r="W199" i="23"/>
  <c r="S199" i="23"/>
  <c r="R199" i="23"/>
  <c r="E199" i="23"/>
  <c r="C199" i="23"/>
  <c r="B199" i="23"/>
  <c r="Q198" i="23"/>
  <c r="T198" i="23"/>
  <c r="AJ198" i="23"/>
  <c r="AK198" i="23"/>
  <c r="AM198" i="23"/>
  <c r="AL198" i="23"/>
  <c r="AC198" i="23"/>
  <c r="AI198" i="23"/>
  <c r="AG198" i="23"/>
  <c r="AF198" i="23"/>
  <c r="AE198" i="23"/>
  <c r="AD198" i="23"/>
  <c r="V198" i="23"/>
  <c r="AB198" i="23"/>
  <c r="Z198" i="23"/>
  <c r="Y198" i="23"/>
  <c r="X198" i="23"/>
  <c r="W198" i="23"/>
  <c r="S198" i="23"/>
  <c r="R198" i="23"/>
  <c r="E198" i="23"/>
  <c r="C198" i="23"/>
  <c r="B198" i="23"/>
  <c r="Q197" i="23"/>
  <c r="T197" i="23"/>
  <c r="AJ197" i="23"/>
  <c r="AK197" i="23"/>
  <c r="AM197" i="23"/>
  <c r="AL197" i="23"/>
  <c r="AC197" i="23"/>
  <c r="AI197" i="23"/>
  <c r="AG197" i="23"/>
  <c r="AF197" i="23"/>
  <c r="AE197" i="23"/>
  <c r="AD197" i="23"/>
  <c r="V197" i="23"/>
  <c r="AB197" i="23"/>
  <c r="Z197" i="23"/>
  <c r="Y197" i="23"/>
  <c r="X197" i="23"/>
  <c r="W197" i="23"/>
  <c r="S197" i="23"/>
  <c r="R197" i="23"/>
  <c r="E197" i="23"/>
  <c r="C197" i="23"/>
  <c r="B197" i="23"/>
  <c r="Q196" i="23"/>
  <c r="T196" i="23"/>
  <c r="AJ196" i="23"/>
  <c r="AK196" i="23"/>
  <c r="AM196" i="23"/>
  <c r="AL196" i="23"/>
  <c r="AC196" i="23"/>
  <c r="AI196" i="23"/>
  <c r="AG196" i="23"/>
  <c r="AF196" i="23"/>
  <c r="AE196" i="23"/>
  <c r="AD196" i="23"/>
  <c r="V196" i="23"/>
  <c r="AB196" i="23"/>
  <c r="Z196" i="23"/>
  <c r="Y196" i="23"/>
  <c r="X196" i="23"/>
  <c r="W196" i="23"/>
  <c r="S196" i="23"/>
  <c r="R196" i="23"/>
  <c r="E196" i="23"/>
  <c r="C196" i="23"/>
  <c r="B196" i="23"/>
  <c r="Q195" i="23"/>
  <c r="T195" i="23"/>
  <c r="AJ195" i="23"/>
  <c r="AK195" i="23"/>
  <c r="AM195" i="23"/>
  <c r="AL195" i="23"/>
  <c r="AC195" i="23"/>
  <c r="AI195" i="23"/>
  <c r="AG195" i="23"/>
  <c r="AF195" i="23"/>
  <c r="AE195" i="23"/>
  <c r="AD195" i="23"/>
  <c r="V195" i="23"/>
  <c r="AB195" i="23"/>
  <c r="Z195" i="23"/>
  <c r="Y195" i="23"/>
  <c r="X195" i="23"/>
  <c r="W195" i="23"/>
  <c r="S195" i="23"/>
  <c r="R195" i="23"/>
  <c r="E195" i="23"/>
  <c r="C195" i="23"/>
  <c r="B195" i="23"/>
  <c r="Q194" i="23"/>
  <c r="T194" i="23"/>
  <c r="AJ194" i="23"/>
  <c r="AK194" i="23"/>
  <c r="AM194" i="23"/>
  <c r="AL194" i="23"/>
  <c r="AC194" i="23"/>
  <c r="AI194" i="23"/>
  <c r="AG194" i="23"/>
  <c r="AF194" i="23"/>
  <c r="AE194" i="23"/>
  <c r="AD194" i="23"/>
  <c r="V194" i="23"/>
  <c r="AB194" i="23"/>
  <c r="Z194" i="23"/>
  <c r="Y194" i="23"/>
  <c r="X194" i="23"/>
  <c r="W194" i="23"/>
  <c r="S194" i="23"/>
  <c r="R194" i="23"/>
  <c r="E194" i="23"/>
  <c r="C194" i="23"/>
  <c r="B194" i="23"/>
  <c r="Q193" i="23"/>
  <c r="T193" i="23"/>
  <c r="AJ193" i="23"/>
  <c r="AK193" i="23"/>
  <c r="AM193" i="23"/>
  <c r="AL193" i="23"/>
  <c r="AC193" i="23"/>
  <c r="AI193" i="23"/>
  <c r="AG193" i="23"/>
  <c r="AF193" i="23"/>
  <c r="AE193" i="23"/>
  <c r="AD193" i="23"/>
  <c r="V193" i="23"/>
  <c r="AB193" i="23"/>
  <c r="Z193" i="23"/>
  <c r="Y193" i="23"/>
  <c r="X193" i="23"/>
  <c r="W193" i="23"/>
  <c r="S193" i="23"/>
  <c r="R193" i="23"/>
  <c r="E193" i="23"/>
  <c r="C193" i="23"/>
  <c r="B193" i="23"/>
  <c r="Q192" i="23"/>
  <c r="T192" i="23"/>
  <c r="AJ192" i="23"/>
  <c r="AK192" i="23"/>
  <c r="AM192" i="23"/>
  <c r="AL192" i="23"/>
  <c r="AC192" i="23"/>
  <c r="AI192" i="23"/>
  <c r="AG192" i="23"/>
  <c r="AF192" i="23"/>
  <c r="AE192" i="23"/>
  <c r="AD192" i="23"/>
  <c r="V192" i="23"/>
  <c r="AB192" i="23"/>
  <c r="Z192" i="23"/>
  <c r="Y192" i="23"/>
  <c r="X192" i="23"/>
  <c r="W192" i="23"/>
  <c r="S192" i="23"/>
  <c r="R192" i="23"/>
  <c r="E192" i="23"/>
  <c r="C192" i="23"/>
  <c r="B192" i="23"/>
  <c r="Q191" i="23"/>
  <c r="T191" i="23"/>
  <c r="AJ191" i="23"/>
  <c r="AK191" i="23"/>
  <c r="AM191" i="23"/>
  <c r="AL191" i="23"/>
  <c r="AC191" i="23"/>
  <c r="AI191" i="23"/>
  <c r="AG191" i="23"/>
  <c r="AF191" i="23"/>
  <c r="AE191" i="23"/>
  <c r="AD191" i="23"/>
  <c r="V191" i="23"/>
  <c r="AB191" i="23"/>
  <c r="Z191" i="23"/>
  <c r="Y191" i="23"/>
  <c r="X191" i="23"/>
  <c r="W191" i="23"/>
  <c r="S191" i="23"/>
  <c r="R191" i="23"/>
  <c r="E191" i="23"/>
  <c r="C191" i="23"/>
  <c r="B191" i="23"/>
  <c r="Q190" i="23"/>
  <c r="T190" i="23"/>
  <c r="AJ190" i="23"/>
  <c r="AK190" i="23"/>
  <c r="AM190" i="23"/>
  <c r="AL190" i="23"/>
  <c r="AC190" i="23"/>
  <c r="AI190" i="23"/>
  <c r="AG190" i="23"/>
  <c r="AF190" i="23"/>
  <c r="AE190" i="23"/>
  <c r="AD190" i="23"/>
  <c r="V190" i="23"/>
  <c r="AB190" i="23"/>
  <c r="Z190" i="23"/>
  <c r="Y190" i="23"/>
  <c r="X190" i="23"/>
  <c r="W190" i="23"/>
  <c r="S190" i="23"/>
  <c r="R190" i="23"/>
  <c r="E190" i="23"/>
  <c r="C190" i="23"/>
  <c r="B190" i="23"/>
  <c r="Q189" i="23"/>
  <c r="T189" i="23"/>
  <c r="AJ189" i="23"/>
  <c r="AK189" i="23"/>
  <c r="AM189" i="23"/>
  <c r="AL189" i="23"/>
  <c r="AC189" i="23"/>
  <c r="AI189" i="23"/>
  <c r="AG189" i="23"/>
  <c r="AF189" i="23"/>
  <c r="AE189" i="23"/>
  <c r="AD189" i="23"/>
  <c r="V189" i="23"/>
  <c r="AB189" i="23"/>
  <c r="Z189" i="23"/>
  <c r="Y189" i="23"/>
  <c r="X189" i="23"/>
  <c r="W189" i="23"/>
  <c r="S189" i="23"/>
  <c r="R189" i="23"/>
  <c r="E189" i="23"/>
  <c r="C189" i="23"/>
  <c r="B189" i="23"/>
  <c r="Q188" i="23"/>
  <c r="T188" i="23"/>
  <c r="AJ188" i="23"/>
  <c r="AK188" i="23"/>
  <c r="AM188" i="23"/>
  <c r="AL188" i="23"/>
  <c r="AC188" i="23"/>
  <c r="AI188" i="23"/>
  <c r="AG188" i="23"/>
  <c r="AF188" i="23"/>
  <c r="AE188" i="23"/>
  <c r="AD188" i="23"/>
  <c r="V188" i="23"/>
  <c r="AB188" i="23"/>
  <c r="Z188" i="23"/>
  <c r="Y188" i="23"/>
  <c r="X188" i="23"/>
  <c r="W188" i="23"/>
  <c r="S188" i="23"/>
  <c r="R188" i="23"/>
  <c r="E188" i="23"/>
  <c r="C188" i="23"/>
  <c r="B188" i="23"/>
  <c r="Q187" i="23"/>
  <c r="T187" i="23"/>
  <c r="AJ187" i="23"/>
  <c r="AK187" i="23"/>
  <c r="AM187" i="23"/>
  <c r="AL187" i="23"/>
  <c r="AC187" i="23"/>
  <c r="AI187" i="23"/>
  <c r="AG187" i="23"/>
  <c r="AF187" i="23"/>
  <c r="AE187" i="23"/>
  <c r="AD187" i="23"/>
  <c r="V187" i="23"/>
  <c r="AB187" i="23"/>
  <c r="Z187" i="23"/>
  <c r="Y187" i="23"/>
  <c r="X187" i="23"/>
  <c r="W187" i="23"/>
  <c r="S187" i="23"/>
  <c r="R187" i="23"/>
  <c r="E187" i="23"/>
  <c r="C187" i="23"/>
  <c r="B187" i="23"/>
  <c r="Q186" i="23"/>
  <c r="T186" i="23"/>
  <c r="AJ186" i="23"/>
  <c r="AK186" i="23"/>
  <c r="AM186" i="23"/>
  <c r="AL186" i="23"/>
  <c r="AC186" i="23"/>
  <c r="AI186" i="23"/>
  <c r="AG186" i="23"/>
  <c r="AF186" i="23"/>
  <c r="AE186" i="23"/>
  <c r="AD186" i="23"/>
  <c r="V186" i="23"/>
  <c r="AB186" i="23"/>
  <c r="Z186" i="23"/>
  <c r="Y186" i="23"/>
  <c r="X186" i="23"/>
  <c r="W186" i="23"/>
  <c r="S186" i="23"/>
  <c r="R186" i="23"/>
  <c r="E186" i="23"/>
  <c r="C186" i="23"/>
  <c r="B186" i="23"/>
  <c r="Q185" i="23"/>
  <c r="T185" i="23"/>
  <c r="AJ185" i="23"/>
  <c r="AK185" i="23"/>
  <c r="AM185" i="23"/>
  <c r="AL185" i="23"/>
  <c r="AC185" i="23"/>
  <c r="AI185" i="23"/>
  <c r="AG185" i="23"/>
  <c r="AF185" i="23"/>
  <c r="AE185" i="23"/>
  <c r="AD185" i="23"/>
  <c r="V185" i="23"/>
  <c r="AB185" i="23"/>
  <c r="Z185" i="23"/>
  <c r="Y185" i="23"/>
  <c r="X185" i="23"/>
  <c r="W185" i="23"/>
  <c r="S185" i="23"/>
  <c r="R185" i="23"/>
  <c r="E185" i="23"/>
  <c r="C185" i="23"/>
  <c r="B185" i="23"/>
  <c r="Q184" i="23"/>
  <c r="T184" i="23"/>
  <c r="AJ184" i="23"/>
  <c r="AK184" i="23"/>
  <c r="AM184" i="23"/>
  <c r="AL184" i="23"/>
  <c r="AC184" i="23"/>
  <c r="AI184" i="23"/>
  <c r="AG184" i="23"/>
  <c r="AF184" i="23"/>
  <c r="AE184" i="23"/>
  <c r="AD184" i="23"/>
  <c r="V184" i="23"/>
  <c r="AB184" i="23"/>
  <c r="Z184" i="23"/>
  <c r="Y184" i="23"/>
  <c r="X184" i="23"/>
  <c r="W184" i="23"/>
  <c r="S184" i="23"/>
  <c r="R184" i="23"/>
  <c r="E184" i="23"/>
  <c r="C184" i="23"/>
  <c r="B184" i="23"/>
  <c r="Q183" i="23"/>
  <c r="T183" i="23"/>
  <c r="AJ183" i="23"/>
  <c r="AK183" i="23"/>
  <c r="AM183" i="23"/>
  <c r="AL183" i="23"/>
  <c r="AC183" i="23"/>
  <c r="AI183" i="23"/>
  <c r="AG183" i="23"/>
  <c r="AF183" i="23"/>
  <c r="AE183" i="23"/>
  <c r="AD183" i="23"/>
  <c r="V183" i="23"/>
  <c r="AB183" i="23"/>
  <c r="Z183" i="23"/>
  <c r="Y183" i="23"/>
  <c r="X183" i="23"/>
  <c r="W183" i="23"/>
  <c r="S183" i="23"/>
  <c r="R183" i="23"/>
  <c r="E183" i="23"/>
  <c r="C183" i="23"/>
  <c r="B183" i="23"/>
  <c r="Q182" i="23"/>
  <c r="T182" i="23"/>
  <c r="AJ182" i="23"/>
  <c r="AK182" i="23"/>
  <c r="AM182" i="23"/>
  <c r="AL182" i="23"/>
  <c r="AC182" i="23"/>
  <c r="AI182" i="23"/>
  <c r="AG182" i="23"/>
  <c r="AF182" i="23"/>
  <c r="AE182" i="23"/>
  <c r="AD182" i="23"/>
  <c r="V182" i="23"/>
  <c r="AB182" i="23"/>
  <c r="Z182" i="23"/>
  <c r="Y182" i="23"/>
  <c r="X182" i="23"/>
  <c r="W182" i="23"/>
  <c r="S182" i="23"/>
  <c r="R182" i="23"/>
  <c r="E182" i="23"/>
  <c r="C182" i="23"/>
  <c r="B182" i="23"/>
  <c r="Q181" i="23"/>
  <c r="T181" i="23"/>
  <c r="AJ181" i="23"/>
  <c r="AK181" i="23"/>
  <c r="AM181" i="23"/>
  <c r="AL181" i="23"/>
  <c r="AC181" i="23"/>
  <c r="AI181" i="23"/>
  <c r="AG181" i="23"/>
  <c r="AF181" i="23"/>
  <c r="AE181" i="23"/>
  <c r="AD181" i="23"/>
  <c r="V181" i="23"/>
  <c r="AB181" i="23"/>
  <c r="Z181" i="23"/>
  <c r="Y181" i="23"/>
  <c r="X181" i="23"/>
  <c r="W181" i="23"/>
  <c r="S181" i="23"/>
  <c r="R181" i="23"/>
  <c r="E181" i="23"/>
  <c r="C181" i="23"/>
  <c r="B181" i="23"/>
  <c r="Q180" i="23"/>
  <c r="T180" i="23"/>
  <c r="AJ180" i="23"/>
  <c r="AK180" i="23"/>
  <c r="AM180" i="23"/>
  <c r="AL180" i="23"/>
  <c r="AC180" i="23"/>
  <c r="AI180" i="23"/>
  <c r="AG180" i="23"/>
  <c r="AF180" i="23"/>
  <c r="AE180" i="23"/>
  <c r="AD180" i="23"/>
  <c r="V180" i="23"/>
  <c r="AB180" i="23"/>
  <c r="Z180" i="23"/>
  <c r="Y180" i="23"/>
  <c r="X180" i="23"/>
  <c r="W180" i="23"/>
  <c r="S180" i="23"/>
  <c r="R180" i="23"/>
  <c r="E180" i="23"/>
  <c r="C180" i="23"/>
  <c r="B180" i="23"/>
  <c r="Q179" i="23"/>
  <c r="T179" i="23"/>
  <c r="AJ179" i="23"/>
  <c r="AK179" i="23"/>
  <c r="AM179" i="23"/>
  <c r="AL179" i="23"/>
  <c r="AC179" i="23"/>
  <c r="AI179" i="23"/>
  <c r="AG179" i="23"/>
  <c r="AF179" i="23"/>
  <c r="AE179" i="23"/>
  <c r="AD179" i="23"/>
  <c r="V179" i="23"/>
  <c r="AB179" i="23"/>
  <c r="Z179" i="23"/>
  <c r="Y179" i="23"/>
  <c r="X179" i="23"/>
  <c r="W179" i="23"/>
  <c r="S179" i="23"/>
  <c r="R179" i="23"/>
  <c r="E179" i="23"/>
  <c r="C179" i="23"/>
  <c r="B179" i="23"/>
  <c r="Q178" i="23"/>
  <c r="T178" i="23"/>
  <c r="AJ178" i="23"/>
  <c r="AK178" i="23"/>
  <c r="AM178" i="23"/>
  <c r="AL178" i="23"/>
  <c r="AC178" i="23"/>
  <c r="AI178" i="23"/>
  <c r="AG178" i="23"/>
  <c r="AF178" i="23"/>
  <c r="AE178" i="23"/>
  <c r="AD178" i="23"/>
  <c r="V178" i="23"/>
  <c r="AB178" i="23"/>
  <c r="Z178" i="23"/>
  <c r="Y178" i="23"/>
  <c r="X178" i="23"/>
  <c r="W178" i="23"/>
  <c r="S178" i="23"/>
  <c r="R178" i="23"/>
  <c r="E178" i="23"/>
  <c r="C178" i="23"/>
  <c r="B178" i="23"/>
  <c r="Q177" i="23"/>
  <c r="T177" i="23"/>
  <c r="AJ177" i="23"/>
  <c r="AK177" i="23"/>
  <c r="AM177" i="23"/>
  <c r="AL177" i="23"/>
  <c r="AC177" i="23"/>
  <c r="AI177" i="23"/>
  <c r="AG177" i="23"/>
  <c r="AF177" i="23"/>
  <c r="AE177" i="23"/>
  <c r="AD177" i="23"/>
  <c r="V177" i="23"/>
  <c r="AB177" i="23"/>
  <c r="Z177" i="23"/>
  <c r="Y177" i="23"/>
  <c r="X177" i="23"/>
  <c r="W177" i="23"/>
  <c r="S177" i="23"/>
  <c r="R177" i="23"/>
  <c r="E177" i="23"/>
  <c r="C177" i="23"/>
  <c r="B177" i="23"/>
  <c r="Q176" i="23"/>
  <c r="T176" i="23"/>
  <c r="AJ176" i="23"/>
  <c r="AK176" i="23"/>
  <c r="AM176" i="23"/>
  <c r="AL176" i="23"/>
  <c r="AC176" i="23"/>
  <c r="AI176" i="23"/>
  <c r="AG176" i="23"/>
  <c r="AF176" i="23"/>
  <c r="AE176" i="23"/>
  <c r="AD176" i="23"/>
  <c r="V176" i="23"/>
  <c r="AB176" i="23"/>
  <c r="Z176" i="23"/>
  <c r="Y176" i="23"/>
  <c r="X176" i="23"/>
  <c r="W176" i="23"/>
  <c r="S176" i="23"/>
  <c r="R176" i="23"/>
  <c r="E176" i="23"/>
  <c r="C176" i="23"/>
  <c r="B176" i="23"/>
  <c r="Q175" i="23"/>
  <c r="T175" i="23"/>
  <c r="AJ175" i="23"/>
  <c r="AK175" i="23"/>
  <c r="AM175" i="23"/>
  <c r="AL175" i="23"/>
  <c r="AC175" i="23"/>
  <c r="AI175" i="23"/>
  <c r="AG175" i="23"/>
  <c r="AF175" i="23"/>
  <c r="AE175" i="23"/>
  <c r="AD175" i="23"/>
  <c r="V175" i="23"/>
  <c r="AB175" i="23"/>
  <c r="Z175" i="23"/>
  <c r="Y175" i="23"/>
  <c r="X175" i="23"/>
  <c r="W175" i="23"/>
  <c r="S175" i="23"/>
  <c r="R175" i="23"/>
  <c r="E175" i="23"/>
  <c r="C175" i="23"/>
  <c r="B175" i="23"/>
  <c r="Q174" i="23"/>
  <c r="T174" i="23"/>
  <c r="AJ174" i="23"/>
  <c r="AK174" i="23"/>
  <c r="AM174" i="23"/>
  <c r="AL174" i="23"/>
  <c r="AC174" i="23"/>
  <c r="AI174" i="23"/>
  <c r="AG174" i="23"/>
  <c r="AF174" i="23"/>
  <c r="AE174" i="23"/>
  <c r="AD174" i="23"/>
  <c r="V174" i="23"/>
  <c r="AB174" i="23"/>
  <c r="Z174" i="23"/>
  <c r="Y174" i="23"/>
  <c r="X174" i="23"/>
  <c r="W174" i="23"/>
  <c r="S174" i="23"/>
  <c r="R174" i="23"/>
  <c r="E174" i="23"/>
  <c r="C174" i="23"/>
  <c r="B174" i="23"/>
  <c r="Q173" i="23"/>
  <c r="T173" i="23"/>
  <c r="AJ173" i="23"/>
  <c r="AK173" i="23"/>
  <c r="AM173" i="23"/>
  <c r="AL173" i="23"/>
  <c r="AC173" i="23"/>
  <c r="AI173" i="23"/>
  <c r="AG173" i="23"/>
  <c r="AF173" i="23"/>
  <c r="AE173" i="23"/>
  <c r="AD173" i="23"/>
  <c r="V173" i="23"/>
  <c r="AB173" i="23"/>
  <c r="Z173" i="23"/>
  <c r="Y173" i="23"/>
  <c r="X173" i="23"/>
  <c r="W173" i="23"/>
  <c r="S173" i="23"/>
  <c r="R173" i="23"/>
  <c r="E173" i="23"/>
  <c r="C173" i="23"/>
  <c r="B173" i="23"/>
  <c r="Q172" i="23"/>
  <c r="T172" i="23"/>
  <c r="AJ172" i="23"/>
  <c r="AK172" i="23"/>
  <c r="AM172" i="23"/>
  <c r="AL172" i="23"/>
  <c r="AC172" i="23"/>
  <c r="AI172" i="23"/>
  <c r="AG172" i="23"/>
  <c r="AF172" i="23"/>
  <c r="AE172" i="23"/>
  <c r="AD172" i="23"/>
  <c r="V172" i="23"/>
  <c r="AB172" i="23"/>
  <c r="Z172" i="23"/>
  <c r="Y172" i="23"/>
  <c r="X172" i="23"/>
  <c r="W172" i="23"/>
  <c r="S172" i="23"/>
  <c r="R172" i="23"/>
  <c r="E172" i="23"/>
  <c r="C172" i="23"/>
  <c r="B172" i="23"/>
  <c r="Q171" i="23"/>
  <c r="T171" i="23"/>
  <c r="AJ171" i="23"/>
  <c r="AK171" i="23"/>
  <c r="AM171" i="23"/>
  <c r="AL171" i="23"/>
  <c r="AC171" i="23"/>
  <c r="AI171" i="23"/>
  <c r="AG171" i="23"/>
  <c r="AF171" i="23"/>
  <c r="AE171" i="23"/>
  <c r="AD171" i="23"/>
  <c r="V171" i="23"/>
  <c r="AB171" i="23"/>
  <c r="Z171" i="23"/>
  <c r="Y171" i="23"/>
  <c r="X171" i="23"/>
  <c r="W171" i="23"/>
  <c r="S171" i="23"/>
  <c r="R171" i="23"/>
  <c r="E171" i="23"/>
  <c r="C171" i="23"/>
  <c r="B171" i="23"/>
  <c r="Q170" i="23"/>
  <c r="T170" i="23"/>
  <c r="AJ170" i="23"/>
  <c r="AK170" i="23"/>
  <c r="AM170" i="23"/>
  <c r="AL170" i="23"/>
  <c r="AC170" i="23"/>
  <c r="AI170" i="23"/>
  <c r="AG170" i="23"/>
  <c r="AF170" i="23"/>
  <c r="AE170" i="23"/>
  <c r="AD170" i="23"/>
  <c r="V170" i="23"/>
  <c r="AB170" i="23"/>
  <c r="Z170" i="23"/>
  <c r="Y170" i="23"/>
  <c r="X170" i="23"/>
  <c r="W170" i="23"/>
  <c r="S170" i="23"/>
  <c r="R170" i="23"/>
  <c r="E170" i="23"/>
  <c r="C170" i="23"/>
  <c r="B170" i="23"/>
  <c r="Q169" i="23"/>
  <c r="T169" i="23"/>
  <c r="AJ169" i="23"/>
  <c r="AK169" i="23"/>
  <c r="AM169" i="23"/>
  <c r="AL169" i="23"/>
  <c r="AC169" i="23"/>
  <c r="AI169" i="23"/>
  <c r="AG169" i="23"/>
  <c r="AF169" i="23"/>
  <c r="AE169" i="23"/>
  <c r="AD169" i="23"/>
  <c r="V169" i="23"/>
  <c r="AB169" i="23"/>
  <c r="Z169" i="23"/>
  <c r="Y169" i="23"/>
  <c r="X169" i="23"/>
  <c r="W169" i="23"/>
  <c r="S169" i="23"/>
  <c r="R169" i="23"/>
  <c r="E169" i="23"/>
  <c r="C169" i="23"/>
  <c r="B169" i="23"/>
  <c r="Q168" i="23"/>
  <c r="T168" i="23"/>
  <c r="AJ168" i="23"/>
  <c r="AK168" i="23"/>
  <c r="AM168" i="23"/>
  <c r="AL168" i="23"/>
  <c r="AC168" i="23"/>
  <c r="AI168" i="23"/>
  <c r="AG168" i="23"/>
  <c r="AF168" i="23"/>
  <c r="AE168" i="23"/>
  <c r="AD168" i="23"/>
  <c r="V168" i="23"/>
  <c r="AB168" i="23"/>
  <c r="Z168" i="23"/>
  <c r="Y168" i="23"/>
  <c r="X168" i="23"/>
  <c r="W168" i="23"/>
  <c r="S168" i="23"/>
  <c r="R168" i="23"/>
  <c r="E168" i="23"/>
  <c r="C168" i="23"/>
  <c r="B168" i="23"/>
  <c r="Q167" i="23"/>
  <c r="T167" i="23"/>
  <c r="AJ167" i="23"/>
  <c r="AK167" i="23"/>
  <c r="AM167" i="23"/>
  <c r="AL167" i="23"/>
  <c r="AC167" i="23"/>
  <c r="AI167" i="23"/>
  <c r="AG167" i="23"/>
  <c r="AF167" i="23"/>
  <c r="AE167" i="23"/>
  <c r="AD167" i="23"/>
  <c r="V167" i="23"/>
  <c r="AB167" i="23"/>
  <c r="Z167" i="23"/>
  <c r="Y167" i="23"/>
  <c r="X167" i="23"/>
  <c r="W167" i="23"/>
  <c r="S167" i="23"/>
  <c r="R167" i="23"/>
  <c r="E167" i="23"/>
  <c r="C167" i="23"/>
  <c r="B167" i="23"/>
  <c r="Q166" i="23"/>
  <c r="T166" i="23"/>
  <c r="AJ166" i="23"/>
  <c r="AK166" i="23"/>
  <c r="AM166" i="23"/>
  <c r="AL166" i="23"/>
  <c r="AC166" i="23"/>
  <c r="AI166" i="23"/>
  <c r="AG166" i="23"/>
  <c r="AF166" i="23"/>
  <c r="AE166" i="23"/>
  <c r="AD166" i="23"/>
  <c r="V166" i="23"/>
  <c r="AB166" i="23"/>
  <c r="Z166" i="23"/>
  <c r="Y166" i="23"/>
  <c r="X166" i="23"/>
  <c r="W166" i="23"/>
  <c r="S166" i="23"/>
  <c r="R166" i="23"/>
  <c r="E166" i="23"/>
  <c r="C166" i="23"/>
  <c r="B166" i="23"/>
  <c r="Q165" i="23"/>
  <c r="T165" i="23"/>
  <c r="AJ165" i="23"/>
  <c r="AK165" i="23"/>
  <c r="AM165" i="23"/>
  <c r="AL165" i="23"/>
  <c r="AC165" i="23"/>
  <c r="AI165" i="23"/>
  <c r="AG165" i="23"/>
  <c r="AF165" i="23"/>
  <c r="AE165" i="23"/>
  <c r="AD165" i="23"/>
  <c r="V165" i="23"/>
  <c r="AB165" i="23"/>
  <c r="Z165" i="23"/>
  <c r="Y165" i="23"/>
  <c r="X165" i="23"/>
  <c r="W165" i="23"/>
  <c r="S165" i="23"/>
  <c r="R165" i="23"/>
  <c r="E165" i="23"/>
  <c r="C165" i="23"/>
  <c r="B165" i="23"/>
  <c r="Q164" i="23"/>
  <c r="T164" i="23"/>
  <c r="AJ164" i="23"/>
  <c r="AK164" i="23"/>
  <c r="AM164" i="23"/>
  <c r="AL164" i="23"/>
  <c r="AC164" i="23"/>
  <c r="AI164" i="23"/>
  <c r="AG164" i="23"/>
  <c r="AF164" i="23"/>
  <c r="AE164" i="23"/>
  <c r="AD164" i="23"/>
  <c r="V164" i="23"/>
  <c r="AB164" i="23"/>
  <c r="Z164" i="23"/>
  <c r="Y164" i="23"/>
  <c r="X164" i="23"/>
  <c r="W164" i="23"/>
  <c r="S164" i="23"/>
  <c r="R164" i="23"/>
  <c r="E164" i="23"/>
  <c r="C164" i="23"/>
  <c r="B164" i="23"/>
  <c r="Q163" i="23"/>
  <c r="T163" i="23"/>
  <c r="AJ163" i="23"/>
  <c r="AK163" i="23"/>
  <c r="AM163" i="23"/>
  <c r="AL163" i="23"/>
  <c r="AC163" i="23"/>
  <c r="AI163" i="23"/>
  <c r="AG163" i="23"/>
  <c r="AF163" i="23"/>
  <c r="AE163" i="23"/>
  <c r="AD163" i="23"/>
  <c r="V163" i="23"/>
  <c r="AB163" i="23"/>
  <c r="Z163" i="23"/>
  <c r="Y163" i="23"/>
  <c r="X163" i="23"/>
  <c r="W163" i="23"/>
  <c r="S163" i="23"/>
  <c r="R163" i="23"/>
  <c r="E163" i="23"/>
  <c r="C163" i="23"/>
  <c r="B163" i="23"/>
  <c r="Q162" i="23"/>
  <c r="T162" i="23"/>
  <c r="AJ162" i="23"/>
  <c r="AK162" i="23"/>
  <c r="AM162" i="23"/>
  <c r="AL162" i="23"/>
  <c r="AC162" i="23"/>
  <c r="AI162" i="23"/>
  <c r="AG162" i="23"/>
  <c r="AF162" i="23"/>
  <c r="AE162" i="23"/>
  <c r="AD162" i="23"/>
  <c r="V162" i="23"/>
  <c r="AB162" i="23"/>
  <c r="Z162" i="23"/>
  <c r="Y162" i="23"/>
  <c r="X162" i="23"/>
  <c r="W162" i="23"/>
  <c r="S162" i="23"/>
  <c r="R162" i="23"/>
  <c r="E162" i="23"/>
  <c r="C162" i="23"/>
  <c r="B162" i="23"/>
  <c r="Q161" i="23"/>
  <c r="T161" i="23"/>
  <c r="AJ161" i="23"/>
  <c r="AK161" i="23"/>
  <c r="AM161" i="23"/>
  <c r="AL161" i="23"/>
  <c r="AC161" i="23"/>
  <c r="AI161" i="23"/>
  <c r="AG161" i="23"/>
  <c r="AF161" i="23"/>
  <c r="AE161" i="23"/>
  <c r="AD161" i="23"/>
  <c r="V161" i="23"/>
  <c r="AB161" i="23"/>
  <c r="Z161" i="23"/>
  <c r="Y161" i="23"/>
  <c r="X161" i="23"/>
  <c r="W161" i="23"/>
  <c r="S161" i="23"/>
  <c r="R161" i="23"/>
  <c r="E161" i="23"/>
  <c r="C161" i="23"/>
  <c r="B161" i="23"/>
  <c r="Q160" i="23"/>
  <c r="T160" i="23"/>
  <c r="AJ160" i="23"/>
  <c r="AK160" i="23"/>
  <c r="AM160" i="23"/>
  <c r="AL160" i="23"/>
  <c r="AC160" i="23"/>
  <c r="AI160" i="23"/>
  <c r="AG160" i="23"/>
  <c r="AF160" i="23"/>
  <c r="AE160" i="23"/>
  <c r="AD160" i="23"/>
  <c r="V160" i="23"/>
  <c r="AB160" i="23"/>
  <c r="Z160" i="23"/>
  <c r="Y160" i="23"/>
  <c r="X160" i="23"/>
  <c r="W160" i="23"/>
  <c r="S160" i="23"/>
  <c r="R160" i="23"/>
  <c r="E160" i="23"/>
  <c r="C160" i="23"/>
  <c r="B160" i="23"/>
  <c r="Q159" i="23"/>
  <c r="T159" i="23"/>
  <c r="AJ159" i="23"/>
  <c r="AK159" i="23"/>
  <c r="AM159" i="23"/>
  <c r="AL159" i="23"/>
  <c r="AC159" i="23"/>
  <c r="AI159" i="23"/>
  <c r="AG159" i="23"/>
  <c r="AF159" i="23"/>
  <c r="AE159" i="23"/>
  <c r="AD159" i="23"/>
  <c r="V159" i="23"/>
  <c r="AB159" i="23"/>
  <c r="Z159" i="23"/>
  <c r="Y159" i="23"/>
  <c r="X159" i="23"/>
  <c r="W159" i="23"/>
  <c r="S159" i="23"/>
  <c r="R159" i="23"/>
  <c r="E159" i="23"/>
  <c r="C159" i="23"/>
  <c r="B159" i="23"/>
  <c r="Q158" i="23"/>
  <c r="T158" i="23"/>
  <c r="AJ158" i="23"/>
  <c r="AK158" i="23"/>
  <c r="AM158" i="23"/>
  <c r="AL158" i="23"/>
  <c r="AC158" i="23"/>
  <c r="AI158" i="23"/>
  <c r="AG158" i="23"/>
  <c r="AF158" i="23"/>
  <c r="AE158" i="23"/>
  <c r="AD158" i="23"/>
  <c r="V158" i="23"/>
  <c r="AB158" i="23"/>
  <c r="Z158" i="23"/>
  <c r="Y158" i="23"/>
  <c r="X158" i="23"/>
  <c r="W158" i="23"/>
  <c r="S158" i="23"/>
  <c r="R158" i="23"/>
  <c r="E158" i="23"/>
  <c r="C158" i="23"/>
  <c r="B158" i="23"/>
  <c r="Q157" i="23"/>
  <c r="T157" i="23"/>
  <c r="AJ157" i="23"/>
  <c r="AK157" i="23"/>
  <c r="AM157" i="23"/>
  <c r="AL157" i="23"/>
  <c r="AC157" i="23"/>
  <c r="AI157" i="23"/>
  <c r="AG157" i="23"/>
  <c r="AF157" i="23"/>
  <c r="AE157" i="23"/>
  <c r="AD157" i="23"/>
  <c r="V157" i="23"/>
  <c r="AB157" i="23"/>
  <c r="Z157" i="23"/>
  <c r="Y157" i="23"/>
  <c r="X157" i="23"/>
  <c r="W157" i="23"/>
  <c r="S157" i="23"/>
  <c r="R157" i="23"/>
  <c r="E157" i="23"/>
  <c r="C157" i="23"/>
  <c r="B157" i="23"/>
  <c r="Q156" i="23"/>
  <c r="T156" i="23"/>
  <c r="AJ156" i="23"/>
  <c r="AK156" i="23"/>
  <c r="AM156" i="23"/>
  <c r="AL156" i="23"/>
  <c r="AC156" i="23"/>
  <c r="AI156" i="23"/>
  <c r="AG156" i="23"/>
  <c r="AF156" i="23"/>
  <c r="AE156" i="23"/>
  <c r="AD156" i="23"/>
  <c r="V156" i="23"/>
  <c r="AB156" i="23"/>
  <c r="Z156" i="23"/>
  <c r="Y156" i="23"/>
  <c r="X156" i="23"/>
  <c r="W156" i="23"/>
  <c r="S156" i="23"/>
  <c r="R156" i="23"/>
  <c r="E156" i="23"/>
  <c r="C156" i="23"/>
  <c r="B156" i="23"/>
  <c r="Q155" i="23"/>
  <c r="T155" i="23"/>
  <c r="AJ155" i="23"/>
  <c r="AK155" i="23"/>
  <c r="AM155" i="23"/>
  <c r="AL155" i="23"/>
  <c r="AC155" i="23"/>
  <c r="AI155" i="23"/>
  <c r="AG155" i="23"/>
  <c r="AF155" i="23"/>
  <c r="AE155" i="23"/>
  <c r="AD155" i="23"/>
  <c r="V155" i="23"/>
  <c r="AB155" i="23"/>
  <c r="Z155" i="23"/>
  <c r="Y155" i="23"/>
  <c r="X155" i="23"/>
  <c r="W155" i="23"/>
  <c r="S155" i="23"/>
  <c r="R155" i="23"/>
  <c r="E155" i="23"/>
  <c r="C155" i="23"/>
  <c r="B155" i="23"/>
  <c r="Q154" i="23"/>
  <c r="T154" i="23"/>
  <c r="AJ154" i="23"/>
  <c r="AK154" i="23"/>
  <c r="AM154" i="23"/>
  <c r="AL154" i="23"/>
  <c r="AC154" i="23"/>
  <c r="AI154" i="23"/>
  <c r="AG154" i="23"/>
  <c r="AF154" i="23"/>
  <c r="AE154" i="23"/>
  <c r="AD154" i="23"/>
  <c r="V154" i="23"/>
  <c r="AB154" i="23"/>
  <c r="Z154" i="23"/>
  <c r="Y154" i="23"/>
  <c r="X154" i="23"/>
  <c r="W154" i="23"/>
  <c r="S154" i="23"/>
  <c r="R154" i="23"/>
  <c r="E154" i="23"/>
  <c r="C154" i="23"/>
  <c r="B154" i="23"/>
  <c r="Q153" i="23"/>
  <c r="T153" i="23"/>
  <c r="AJ153" i="23"/>
  <c r="AK153" i="23"/>
  <c r="AM153" i="23"/>
  <c r="AL153" i="23"/>
  <c r="AC153" i="23"/>
  <c r="AI153" i="23"/>
  <c r="AG153" i="23"/>
  <c r="AF153" i="23"/>
  <c r="AE153" i="23"/>
  <c r="AD153" i="23"/>
  <c r="V153" i="23"/>
  <c r="AB153" i="23"/>
  <c r="Z153" i="23"/>
  <c r="Y153" i="23"/>
  <c r="X153" i="23"/>
  <c r="W153" i="23"/>
  <c r="S153" i="23"/>
  <c r="R153" i="23"/>
  <c r="E153" i="23"/>
  <c r="C153" i="23"/>
  <c r="B153" i="23"/>
  <c r="Q152" i="23"/>
  <c r="T152" i="23"/>
  <c r="AJ152" i="23"/>
  <c r="AK152" i="23"/>
  <c r="AM152" i="23"/>
  <c r="AL152" i="23"/>
  <c r="AC152" i="23"/>
  <c r="AI152" i="23"/>
  <c r="AG152" i="23"/>
  <c r="AF152" i="23"/>
  <c r="AE152" i="23"/>
  <c r="AD152" i="23"/>
  <c r="V152" i="23"/>
  <c r="AB152" i="23"/>
  <c r="Z152" i="23"/>
  <c r="Y152" i="23"/>
  <c r="X152" i="23"/>
  <c r="W152" i="23"/>
  <c r="S152" i="23"/>
  <c r="R152" i="23"/>
  <c r="E152" i="23"/>
  <c r="C152" i="23"/>
  <c r="B152" i="23"/>
  <c r="Q151" i="23"/>
  <c r="T151" i="23"/>
  <c r="AJ151" i="23"/>
  <c r="AK151" i="23"/>
  <c r="AM151" i="23"/>
  <c r="AL151" i="23"/>
  <c r="AC151" i="23"/>
  <c r="AI151" i="23"/>
  <c r="AG151" i="23"/>
  <c r="AF151" i="23"/>
  <c r="AE151" i="23"/>
  <c r="AD151" i="23"/>
  <c r="V151" i="23"/>
  <c r="AB151" i="23"/>
  <c r="Z151" i="23"/>
  <c r="Y151" i="23"/>
  <c r="X151" i="23"/>
  <c r="W151" i="23"/>
  <c r="S151" i="23"/>
  <c r="R151" i="23"/>
  <c r="E151" i="23"/>
  <c r="C151" i="23"/>
  <c r="B151" i="23"/>
  <c r="Q150" i="23"/>
  <c r="T150" i="23"/>
  <c r="AJ150" i="23"/>
  <c r="AK150" i="23"/>
  <c r="AM150" i="23"/>
  <c r="AL150" i="23"/>
  <c r="AC150" i="23"/>
  <c r="AI150" i="23"/>
  <c r="AG150" i="23"/>
  <c r="AF150" i="23"/>
  <c r="AE150" i="23"/>
  <c r="AD150" i="23"/>
  <c r="V150" i="23"/>
  <c r="AB150" i="23"/>
  <c r="Z150" i="23"/>
  <c r="Y150" i="23"/>
  <c r="X150" i="23"/>
  <c r="W150" i="23"/>
  <c r="S150" i="23"/>
  <c r="R150" i="23"/>
  <c r="E150" i="23"/>
  <c r="C150" i="23"/>
  <c r="B150" i="23"/>
  <c r="Q149" i="23"/>
  <c r="T149" i="23"/>
  <c r="AJ149" i="23"/>
  <c r="AK149" i="23"/>
  <c r="AM149" i="23"/>
  <c r="AL149" i="23"/>
  <c r="AC149" i="23"/>
  <c r="AI149" i="23"/>
  <c r="AG149" i="23"/>
  <c r="AF149" i="23"/>
  <c r="AE149" i="23"/>
  <c r="AD149" i="23"/>
  <c r="V149" i="23"/>
  <c r="AB149" i="23"/>
  <c r="Z149" i="23"/>
  <c r="Y149" i="23"/>
  <c r="X149" i="23"/>
  <c r="W149" i="23"/>
  <c r="S149" i="23"/>
  <c r="R149" i="23"/>
  <c r="E149" i="23"/>
  <c r="C149" i="23"/>
  <c r="B149" i="23"/>
  <c r="Q148" i="23"/>
  <c r="T148" i="23"/>
  <c r="AJ148" i="23"/>
  <c r="AK148" i="23"/>
  <c r="AM148" i="23"/>
  <c r="AL148" i="23"/>
  <c r="AC148" i="23"/>
  <c r="AI148" i="23"/>
  <c r="AG148" i="23"/>
  <c r="AF148" i="23"/>
  <c r="AE148" i="23"/>
  <c r="AD148" i="23"/>
  <c r="V148" i="23"/>
  <c r="AB148" i="23"/>
  <c r="Z148" i="23"/>
  <c r="Y148" i="23"/>
  <c r="X148" i="23"/>
  <c r="W148" i="23"/>
  <c r="S148" i="23"/>
  <c r="R148" i="23"/>
  <c r="E148" i="23"/>
  <c r="C148" i="23"/>
  <c r="B148" i="23"/>
  <c r="Q147" i="23"/>
  <c r="T147" i="23"/>
  <c r="AJ147" i="23"/>
  <c r="AK147" i="23"/>
  <c r="AM147" i="23"/>
  <c r="AL147" i="23"/>
  <c r="AC147" i="23"/>
  <c r="AI147" i="23"/>
  <c r="AG147" i="23"/>
  <c r="AF147" i="23"/>
  <c r="AE147" i="23"/>
  <c r="AD147" i="23"/>
  <c r="V147" i="23"/>
  <c r="AB147" i="23"/>
  <c r="Z147" i="23"/>
  <c r="Y147" i="23"/>
  <c r="X147" i="23"/>
  <c r="W147" i="23"/>
  <c r="S147" i="23"/>
  <c r="R147" i="23"/>
  <c r="E147" i="23"/>
  <c r="C147" i="23"/>
  <c r="B147" i="23"/>
  <c r="Q146" i="23"/>
  <c r="T146" i="23"/>
  <c r="AJ146" i="23"/>
  <c r="AK146" i="23"/>
  <c r="AM146" i="23"/>
  <c r="AL146" i="23"/>
  <c r="AC146" i="23"/>
  <c r="AI146" i="23"/>
  <c r="AG146" i="23"/>
  <c r="AF146" i="23"/>
  <c r="AE146" i="23"/>
  <c r="AD146" i="23"/>
  <c r="V146" i="23"/>
  <c r="AB146" i="23"/>
  <c r="Z146" i="23"/>
  <c r="Y146" i="23"/>
  <c r="X146" i="23"/>
  <c r="W146" i="23"/>
  <c r="S146" i="23"/>
  <c r="R146" i="23"/>
  <c r="E146" i="23"/>
  <c r="C146" i="23"/>
  <c r="B146" i="23"/>
  <c r="Q145" i="23"/>
  <c r="T145" i="23"/>
  <c r="AJ145" i="23"/>
  <c r="AK145" i="23"/>
  <c r="AM145" i="23"/>
  <c r="AL145" i="23"/>
  <c r="AC145" i="23"/>
  <c r="AI145" i="23"/>
  <c r="AG145" i="23"/>
  <c r="AF145" i="23"/>
  <c r="AE145" i="23"/>
  <c r="AD145" i="23"/>
  <c r="V145" i="23"/>
  <c r="AB145" i="23"/>
  <c r="Z145" i="23"/>
  <c r="Y145" i="23"/>
  <c r="X145" i="23"/>
  <c r="W145" i="23"/>
  <c r="S145" i="23"/>
  <c r="R145" i="23"/>
  <c r="E145" i="23"/>
  <c r="C145" i="23"/>
  <c r="B145" i="23"/>
  <c r="Q144" i="23"/>
  <c r="T144" i="23"/>
  <c r="AJ144" i="23"/>
  <c r="AK144" i="23"/>
  <c r="AM144" i="23"/>
  <c r="AL144" i="23"/>
  <c r="AC144" i="23"/>
  <c r="AI144" i="23"/>
  <c r="AG144" i="23"/>
  <c r="AF144" i="23"/>
  <c r="AE144" i="23"/>
  <c r="AD144" i="23"/>
  <c r="V144" i="23"/>
  <c r="AB144" i="23"/>
  <c r="Z144" i="23"/>
  <c r="Y144" i="23"/>
  <c r="X144" i="23"/>
  <c r="W144" i="23"/>
  <c r="S144" i="23"/>
  <c r="R144" i="23"/>
  <c r="E144" i="23"/>
  <c r="C144" i="23"/>
  <c r="B144" i="23"/>
  <c r="Q143" i="23"/>
  <c r="T143" i="23"/>
  <c r="AJ143" i="23"/>
  <c r="AK143" i="23"/>
  <c r="AM143" i="23"/>
  <c r="AL143" i="23"/>
  <c r="AC143" i="23"/>
  <c r="AI143" i="23"/>
  <c r="AG143" i="23"/>
  <c r="AF143" i="23"/>
  <c r="AE143" i="23"/>
  <c r="AD143" i="23"/>
  <c r="V143" i="23"/>
  <c r="AB143" i="23"/>
  <c r="Z143" i="23"/>
  <c r="Y143" i="23"/>
  <c r="X143" i="23"/>
  <c r="W143" i="23"/>
  <c r="S143" i="23"/>
  <c r="R143" i="23"/>
  <c r="E143" i="23"/>
  <c r="C143" i="23"/>
  <c r="B143" i="23"/>
  <c r="Q142" i="23"/>
  <c r="T142" i="23"/>
  <c r="AJ142" i="23"/>
  <c r="AK142" i="23"/>
  <c r="AM142" i="23"/>
  <c r="AL142" i="23"/>
  <c r="AC142" i="23"/>
  <c r="AI142" i="23"/>
  <c r="AG142" i="23"/>
  <c r="AF142" i="23"/>
  <c r="AE142" i="23"/>
  <c r="AD142" i="23"/>
  <c r="V142" i="23"/>
  <c r="AB142" i="23"/>
  <c r="Z142" i="23"/>
  <c r="Y142" i="23"/>
  <c r="X142" i="23"/>
  <c r="W142" i="23"/>
  <c r="S142" i="23"/>
  <c r="R142" i="23"/>
  <c r="E142" i="23"/>
  <c r="C142" i="23"/>
  <c r="B142" i="23"/>
  <c r="Q141" i="23"/>
  <c r="T141" i="23"/>
  <c r="AJ141" i="23"/>
  <c r="AK141" i="23"/>
  <c r="AM141" i="23"/>
  <c r="AL141" i="23"/>
  <c r="AC141" i="23"/>
  <c r="AI141" i="23"/>
  <c r="AG141" i="23"/>
  <c r="AF141" i="23"/>
  <c r="AE141" i="23"/>
  <c r="AD141" i="23"/>
  <c r="V141" i="23"/>
  <c r="AB141" i="23"/>
  <c r="Z141" i="23"/>
  <c r="Y141" i="23"/>
  <c r="X141" i="23"/>
  <c r="W141" i="23"/>
  <c r="S141" i="23"/>
  <c r="R141" i="23"/>
  <c r="E141" i="23"/>
  <c r="C141" i="23"/>
  <c r="B141" i="23"/>
  <c r="Q140" i="23"/>
  <c r="T140" i="23"/>
  <c r="AJ140" i="23"/>
  <c r="AK140" i="23"/>
  <c r="AM140" i="23"/>
  <c r="AL140" i="23"/>
  <c r="AC140" i="23"/>
  <c r="AI140" i="23"/>
  <c r="AG140" i="23"/>
  <c r="AF140" i="23"/>
  <c r="AE140" i="23"/>
  <c r="AD140" i="23"/>
  <c r="V140" i="23"/>
  <c r="AB140" i="23"/>
  <c r="Z140" i="23"/>
  <c r="Y140" i="23"/>
  <c r="X140" i="23"/>
  <c r="W140" i="23"/>
  <c r="S140" i="23"/>
  <c r="R140" i="23"/>
  <c r="E140" i="23"/>
  <c r="C140" i="23"/>
  <c r="B140" i="23"/>
  <c r="Q139" i="23"/>
  <c r="T139" i="23"/>
  <c r="AJ139" i="23"/>
  <c r="AK139" i="23"/>
  <c r="AM139" i="23"/>
  <c r="AL139" i="23"/>
  <c r="AC139" i="23"/>
  <c r="AI139" i="23"/>
  <c r="AG139" i="23"/>
  <c r="AF139" i="23"/>
  <c r="AE139" i="23"/>
  <c r="AD139" i="23"/>
  <c r="V139" i="23"/>
  <c r="AB139" i="23"/>
  <c r="Z139" i="23"/>
  <c r="Y139" i="23"/>
  <c r="X139" i="23"/>
  <c r="W139" i="23"/>
  <c r="S139" i="23"/>
  <c r="R139" i="23"/>
  <c r="E139" i="23"/>
  <c r="C139" i="23"/>
  <c r="B139" i="23"/>
  <c r="Q138" i="23"/>
  <c r="T138" i="23"/>
  <c r="AJ138" i="23"/>
  <c r="AK138" i="23"/>
  <c r="AM138" i="23"/>
  <c r="AL138" i="23"/>
  <c r="AC138" i="23"/>
  <c r="AI138" i="23"/>
  <c r="AG138" i="23"/>
  <c r="AF138" i="23"/>
  <c r="AE138" i="23"/>
  <c r="AD138" i="23"/>
  <c r="V138" i="23"/>
  <c r="AB138" i="23"/>
  <c r="Z138" i="23"/>
  <c r="Y138" i="23"/>
  <c r="X138" i="23"/>
  <c r="W138" i="23"/>
  <c r="S138" i="23"/>
  <c r="R138" i="23"/>
  <c r="E138" i="23"/>
  <c r="C138" i="23"/>
  <c r="B138" i="23"/>
  <c r="Q137" i="23"/>
  <c r="T137" i="23"/>
  <c r="AJ137" i="23"/>
  <c r="AK137" i="23"/>
  <c r="AM137" i="23"/>
  <c r="AL137" i="23"/>
  <c r="AC137" i="23"/>
  <c r="AI137" i="23"/>
  <c r="AG137" i="23"/>
  <c r="AF137" i="23"/>
  <c r="AE137" i="23"/>
  <c r="AD137" i="23"/>
  <c r="V137" i="23"/>
  <c r="AB137" i="23"/>
  <c r="Z137" i="23"/>
  <c r="Y137" i="23"/>
  <c r="X137" i="23"/>
  <c r="W137" i="23"/>
  <c r="S137" i="23"/>
  <c r="R137" i="23"/>
  <c r="E137" i="23"/>
  <c r="C137" i="23"/>
  <c r="B137" i="23"/>
  <c r="Q136" i="23"/>
  <c r="T136" i="23"/>
  <c r="AJ136" i="23"/>
  <c r="AK136" i="23"/>
  <c r="AM136" i="23"/>
  <c r="AL136" i="23"/>
  <c r="AC136" i="23"/>
  <c r="AI136" i="23"/>
  <c r="AG136" i="23"/>
  <c r="AF136" i="23"/>
  <c r="AE136" i="23"/>
  <c r="AD136" i="23"/>
  <c r="V136" i="23"/>
  <c r="AB136" i="23"/>
  <c r="Z136" i="23"/>
  <c r="Y136" i="23"/>
  <c r="X136" i="23"/>
  <c r="W136" i="23"/>
  <c r="S136" i="23"/>
  <c r="R136" i="23"/>
  <c r="E136" i="23"/>
  <c r="C136" i="23"/>
  <c r="B136" i="23"/>
  <c r="Q135" i="23"/>
  <c r="T135" i="23"/>
  <c r="AJ135" i="23"/>
  <c r="AK135" i="23"/>
  <c r="AM135" i="23"/>
  <c r="AL135" i="23"/>
  <c r="AC135" i="23"/>
  <c r="AI135" i="23"/>
  <c r="AG135" i="23"/>
  <c r="AF135" i="23"/>
  <c r="AE135" i="23"/>
  <c r="AD135" i="23"/>
  <c r="V135" i="23"/>
  <c r="AB135" i="23"/>
  <c r="Z135" i="23"/>
  <c r="Y135" i="23"/>
  <c r="X135" i="23"/>
  <c r="W135" i="23"/>
  <c r="S135" i="23"/>
  <c r="R135" i="23"/>
  <c r="E135" i="23"/>
  <c r="C135" i="23"/>
  <c r="B135" i="23"/>
  <c r="Q134" i="23"/>
  <c r="T134" i="23"/>
  <c r="AJ134" i="23"/>
  <c r="AK134" i="23"/>
  <c r="AM134" i="23"/>
  <c r="AL134" i="23"/>
  <c r="AC134" i="23"/>
  <c r="AI134" i="23"/>
  <c r="AG134" i="23"/>
  <c r="AF134" i="23"/>
  <c r="AE134" i="23"/>
  <c r="AD134" i="23"/>
  <c r="V134" i="23"/>
  <c r="AB134" i="23"/>
  <c r="Z134" i="23"/>
  <c r="Y134" i="23"/>
  <c r="X134" i="23"/>
  <c r="W134" i="23"/>
  <c r="S134" i="23"/>
  <c r="R134" i="23"/>
  <c r="E134" i="23"/>
  <c r="C134" i="23"/>
  <c r="B134" i="23"/>
  <c r="Q133" i="23"/>
  <c r="T133" i="23"/>
  <c r="AJ133" i="23"/>
  <c r="AK133" i="23"/>
  <c r="AM133" i="23"/>
  <c r="AL133" i="23"/>
  <c r="AC133" i="23"/>
  <c r="AI133" i="23"/>
  <c r="AG133" i="23"/>
  <c r="AF133" i="23"/>
  <c r="AE133" i="23"/>
  <c r="AD133" i="23"/>
  <c r="V133" i="23"/>
  <c r="AB133" i="23"/>
  <c r="Z133" i="23"/>
  <c r="Y133" i="23"/>
  <c r="X133" i="23"/>
  <c r="W133" i="23"/>
  <c r="S133" i="23"/>
  <c r="R133" i="23"/>
  <c r="E133" i="23"/>
  <c r="C133" i="23"/>
  <c r="B133" i="23"/>
  <c r="Q132" i="23"/>
  <c r="T132" i="23"/>
  <c r="AJ132" i="23"/>
  <c r="AK132" i="23"/>
  <c r="AM132" i="23"/>
  <c r="AL132" i="23"/>
  <c r="AC132" i="23"/>
  <c r="AI132" i="23"/>
  <c r="AG132" i="23"/>
  <c r="AF132" i="23"/>
  <c r="AE132" i="23"/>
  <c r="AD132" i="23"/>
  <c r="V132" i="23"/>
  <c r="AB132" i="23"/>
  <c r="Z132" i="23"/>
  <c r="Y132" i="23"/>
  <c r="X132" i="23"/>
  <c r="W132" i="23"/>
  <c r="S132" i="23"/>
  <c r="R132" i="23"/>
  <c r="E132" i="23"/>
  <c r="C132" i="23"/>
  <c r="B132" i="23"/>
  <c r="Q131" i="23"/>
  <c r="T131" i="23"/>
  <c r="AJ131" i="23"/>
  <c r="AK131" i="23"/>
  <c r="AM131" i="23"/>
  <c r="AL131" i="23"/>
  <c r="AC131" i="23"/>
  <c r="AI131" i="23"/>
  <c r="AG131" i="23"/>
  <c r="AF131" i="23"/>
  <c r="AE131" i="23"/>
  <c r="AD131" i="23"/>
  <c r="V131" i="23"/>
  <c r="AB131" i="23"/>
  <c r="Z131" i="23"/>
  <c r="Y131" i="23"/>
  <c r="X131" i="23"/>
  <c r="W131" i="23"/>
  <c r="S131" i="23"/>
  <c r="R131" i="23"/>
  <c r="E131" i="23"/>
  <c r="C131" i="23"/>
  <c r="B131" i="23"/>
  <c r="Q130" i="23"/>
  <c r="T130" i="23"/>
  <c r="AJ130" i="23"/>
  <c r="AK130" i="23"/>
  <c r="AM130" i="23"/>
  <c r="AL130" i="23"/>
  <c r="AC130" i="23"/>
  <c r="AI130" i="23"/>
  <c r="AG130" i="23"/>
  <c r="AF130" i="23"/>
  <c r="AE130" i="23"/>
  <c r="AD130" i="23"/>
  <c r="V130" i="23"/>
  <c r="AB130" i="23"/>
  <c r="Z130" i="23"/>
  <c r="Y130" i="23"/>
  <c r="X130" i="23"/>
  <c r="W130" i="23"/>
  <c r="S130" i="23"/>
  <c r="R130" i="23"/>
  <c r="E130" i="23"/>
  <c r="C130" i="23"/>
  <c r="B130" i="23"/>
  <c r="Q129" i="23"/>
  <c r="T129" i="23"/>
  <c r="AJ129" i="23"/>
  <c r="AK129" i="23"/>
  <c r="AM129" i="23"/>
  <c r="AL129" i="23"/>
  <c r="AC129" i="23"/>
  <c r="AI129" i="23"/>
  <c r="AG129" i="23"/>
  <c r="AF129" i="23"/>
  <c r="AE129" i="23"/>
  <c r="AD129" i="23"/>
  <c r="V129" i="23"/>
  <c r="AB129" i="23"/>
  <c r="Z129" i="23"/>
  <c r="Y129" i="23"/>
  <c r="X129" i="23"/>
  <c r="W129" i="23"/>
  <c r="S129" i="23"/>
  <c r="R129" i="23"/>
  <c r="E129" i="23"/>
  <c r="C129" i="23"/>
  <c r="B129" i="23"/>
  <c r="Q128" i="23"/>
  <c r="T128" i="23"/>
  <c r="AJ128" i="23"/>
  <c r="AK128" i="23"/>
  <c r="AM128" i="23"/>
  <c r="AL128" i="23"/>
  <c r="AC128" i="23"/>
  <c r="AI128" i="23"/>
  <c r="AG128" i="23"/>
  <c r="AF128" i="23"/>
  <c r="AE128" i="23"/>
  <c r="AD128" i="23"/>
  <c r="V128" i="23"/>
  <c r="AB128" i="23"/>
  <c r="Z128" i="23"/>
  <c r="Y128" i="23"/>
  <c r="X128" i="23"/>
  <c r="W128" i="23"/>
  <c r="S128" i="23"/>
  <c r="R128" i="23"/>
  <c r="E128" i="23"/>
  <c r="C128" i="23"/>
  <c r="B128" i="23"/>
  <c r="Q127" i="23"/>
  <c r="T127" i="23"/>
  <c r="AJ127" i="23"/>
  <c r="AK127" i="23"/>
  <c r="AM127" i="23"/>
  <c r="AL127" i="23"/>
  <c r="AC127" i="23"/>
  <c r="AI127" i="23"/>
  <c r="AG127" i="23"/>
  <c r="AF127" i="23"/>
  <c r="AE127" i="23"/>
  <c r="AD127" i="23"/>
  <c r="V127" i="23"/>
  <c r="AB127" i="23"/>
  <c r="Z127" i="23"/>
  <c r="Y127" i="23"/>
  <c r="X127" i="23"/>
  <c r="W127" i="23"/>
  <c r="S127" i="23"/>
  <c r="R127" i="23"/>
  <c r="E127" i="23"/>
  <c r="C127" i="23"/>
  <c r="B127" i="23"/>
  <c r="Q126" i="23"/>
  <c r="T126" i="23"/>
  <c r="AJ126" i="23"/>
  <c r="AK126" i="23"/>
  <c r="AM126" i="23"/>
  <c r="AL126" i="23"/>
  <c r="AC126" i="23"/>
  <c r="AI126" i="23"/>
  <c r="AG126" i="23"/>
  <c r="AF126" i="23"/>
  <c r="AE126" i="23"/>
  <c r="AD126" i="23"/>
  <c r="V126" i="23"/>
  <c r="AB126" i="23"/>
  <c r="Z126" i="23"/>
  <c r="Y126" i="23"/>
  <c r="X126" i="23"/>
  <c r="W126" i="23"/>
  <c r="S126" i="23"/>
  <c r="R126" i="23"/>
  <c r="E126" i="23"/>
  <c r="C126" i="23"/>
  <c r="B126" i="23"/>
  <c r="Q125" i="23"/>
  <c r="T125" i="23"/>
  <c r="AJ125" i="23"/>
  <c r="AK125" i="23"/>
  <c r="AM125" i="23"/>
  <c r="AL125" i="23"/>
  <c r="AC125" i="23"/>
  <c r="AI125" i="23"/>
  <c r="AG125" i="23"/>
  <c r="AF125" i="23"/>
  <c r="AE125" i="23"/>
  <c r="AD125" i="23"/>
  <c r="V125" i="23"/>
  <c r="AB125" i="23"/>
  <c r="Z125" i="23"/>
  <c r="Y125" i="23"/>
  <c r="X125" i="23"/>
  <c r="W125" i="23"/>
  <c r="S125" i="23"/>
  <c r="R125" i="23"/>
  <c r="E125" i="23"/>
  <c r="C125" i="23"/>
  <c r="B125" i="23"/>
  <c r="Q124" i="23"/>
  <c r="T124" i="23"/>
  <c r="AJ124" i="23"/>
  <c r="AK124" i="23"/>
  <c r="AM124" i="23"/>
  <c r="AL124" i="23"/>
  <c r="AC124" i="23"/>
  <c r="AI124" i="23"/>
  <c r="AG124" i="23"/>
  <c r="AF124" i="23"/>
  <c r="AE124" i="23"/>
  <c r="AD124" i="23"/>
  <c r="V124" i="23"/>
  <c r="AB124" i="23"/>
  <c r="Z124" i="23"/>
  <c r="Y124" i="23"/>
  <c r="X124" i="23"/>
  <c r="W124" i="23"/>
  <c r="S124" i="23"/>
  <c r="R124" i="23"/>
  <c r="E124" i="23"/>
  <c r="C124" i="23"/>
  <c r="B124" i="23"/>
  <c r="Q123" i="23"/>
  <c r="T123" i="23"/>
  <c r="AJ123" i="23"/>
  <c r="AK123" i="23"/>
  <c r="AM123" i="23"/>
  <c r="AL123" i="23"/>
  <c r="AC123" i="23"/>
  <c r="AI123" i="23"/>
  <c r="AG123" i="23"/>
  <c r="AF123" i="23"/>
  <c r="AE123" i="23"/>
  <c r="AD123" i="23"/>
  <c r="V123" i="23"/>
  <c r="AB123" i="23"/>
  <c r="Z123" i="23"/>
  <c r="Y123" i="23"/>
  <c r="X123" i="23"/>
  <c r="W123" i="23"/>
  <c r="S123" i="23"/>
  <c r="R123" i="23"/>
  <c r="E123" i="23"/>
  <c r="C123" i="23"/>
  <c r="B123" i="23"/>
  <c r="Q122" i="23"/>
  <c r="T122" i="23"/>
  <c r="AJ122" i="23"/>
  <c r="AK122" i="23"/>
  <c r="AM122" i="23"/>
  <c r="AL122" i="23"/>
  <c r="AC122" i="23"/>
  <c r="AI122" i="23"/>
  <c r="AG122" i="23"/>
  <c r="AF122" i="23"/>
  <c r="AE122" i="23"/>
  <c r="AD122" i="23"/>
  <c r="V122" i="23"/>
  <c r="AB122" i="23"/>
  <c r="Z122" i="23"/>
  <c r="Y122" i="23"/>
  <c r="X122" i="23"/>
  <c r="W122" i="23"/>
  <c r="S122" i="23"/>
  <c r="R122" i="23"/>
  <c r="E122" i="23"/>
  <c r="C122" i="23"/>
  <c r="B122" i="23"/>
  <c r="Q121" i="23"/>
  <c r="T121" i="23"/>
  <c r="AJ121" i="23"/>
  <c r="AK121" i="23"/>
  <c r="AM121" i="23"/>
  <c r="AL121" i="23"/>
  <c r="AC121" i="23"/>
  <c r="AI121" i="23"/>
  <c r="AG121" i="23"/>
  <c r="AF121" i="23"/>
  <c r="AE121" i="23"/>
  <c r="AD121" i="23"/>
  <c r="V121" i="23"/>
  <c r="AB121" i="23"/>
  <c r="Z121" i="23"/>
  <c r="Y121" i="23"/>
  <c r="X121" i="23"/>
  <c r="W121" i="23"/>
  <c r="S121" i="23"/>
  <c r="R121" i="23"/>
  <c r="E121" i="23"/>
  <c r="C121" i="23"/>
  <c r="B121" i="23"/>
  <c r="Q120" i="23"/>
  <c r="T120" i="23"/>
  <c r="AJ120" i="23"/>
  <c r="AK120" i="23"/>
  <c r="AM120" i="23"/>
  <c r="AL120" i="23"/>
  <c r="AC120" i="23"/>
  <c r="AI120" i="23"/>
  <c r="AG120" i="23"/>
  <c r="AF120" i="23"/>
  <c r="AE120" i="23"/>
  <c r="AD120" i="23"/>
  <c r="V120" i="23"/>
  <c r="AB120" i="23"/>
  <c r="Z120" i="23"/>
  <c r="Y120" i="23"/>
  <c r="X120" i="23"/>
  <c r="W120" i="23"/>
  <c r="S120" i="23"/>
  <c r="R120" i="23"/>
  <c r="E120" i="23"/>
  <c r="C120" i="23"/>
  <c r="B120" i="23"/>
  <c r="Q119" i="23"/>
  <c r="T119" i="23"/>
  <c r="AJ119" i="23"/>
  <c r="AK119" i="23"/>
  <c r="AM119" i="23"/>
  <c r="AL119" i="23"/>
  <c r="AC119" i="23"/>
  <c r="AI119" i="23"/>
  <c r="AG119" i="23"/>
  <c r="AF119" i="23"/>
  <c r="AE119" i="23"/>
  <c r="AD119" i="23"/>
  <c r="V119" i="23"/>
  <c r="AB119" i="23"/>
  <c r="Z119" i="23"/>
  <c r="Y119" i="23"/>
  <c r="X119" i="23"/>
  <c r="W119" i="23"/>
  <c r="S119" i="23"/>
  <c r="R119" i="23"/>
  <c r="E119" i="23"/>
  <c r="C119" i="23"/>
  <c r="B119" i="23"/>
  <c r="Q118" i="23"/>
  <c r="T118" i="23"/>
  <c r="AJ118" i="23"/>
  <c r="AK118" i="23"/>
  <c r="AM118" i="23"/>
  <c r="AL118" i="23"/>
  <c r="AC118" i="23"/>
  <c r="AI118" i="23"/>
  <c r="AG118" i="23"/>
  <c r="AF118" i="23"/>
  <c r="AE118" i="23"/>
  <c r="AD118" i="23"/>
  <c r="V118" i="23"/>
  <c r="AB118" i="23"/>
  <c r="Z118" i="23"/>
  <c r="Y118" i="23"/>
  <c r="X118" i="23"/>
  <c r="W118" i="23"/>
  <c r="S118" i="23"/>
  <c r="R118" i="23"/>
  <c r="E118" i="23"/>
  <c r="C118" i="23"/>
  <c r="B118" i="23"/>
  <c r="Q117" i="23"/>
  <c r="T117" i="23"/>
  <c r="AJ117" i="23"/>
  <c r="AK117" i="23"/>
  <c r="AM117" i="23"/>
  <c r="AL117" i="23"/>
  <c r="AC117" i="23"/>
  <c r="AI117" i="23"/>
  <c r="AG117" i="23"/>
  <c r="AF117" i="23"/>
  <c r="AE117" i="23"/>
  <c r="AD117" i="23"/>
  <c r="V117" i="23"/>
  <c r="AB117" i="23"/>
  <c r="Z117" i="23"/>
  <c r="Y117" i="23"/>
  <c r="X117" i="23"/>
  <c r="W117" i="23"/>
  <c r="S117" i="23"/>
  <c r="R117" i="23"/>
  <c r="E117" i="23"/>
  <c r="C117" i="23"/>
  <c r="B117" i="23"/>
  <c r="Q116" i="23"/>
  <c r="T116" i="23"/>
  <c r="AJ116" i="23"/>
  <c r="AK116" i="23"/>
  <c r="AM116" i="23"/>
  <c r="AL116" i="23"/>
  <c r="AC116" i="23"/>
  <c r="AI116" i="23"/>
  <c r="AG116" i="23"/>
  <c r="AF116" i="23"/>
  <c r="AE116" i="23"/>
  <c r="AD116" i="23"/>
  <c r="V116" i="23"/>
  <c r="AB116" i="23"/>
  <c r="Z116" i="23"/>
  <c r="Y116" i="23"/>
  <c r="X116" i="23"/>
  <c r="W116" i="23"/>
  <c r="S116" i="23"/>
  <c r="R116" i="23"/>
  <c r="E116" i="23"/>
  <c r="C116" i="23"/>
  <c r="B116" i="23"/>
  <c r="Q115" i="23"/>
  <c r="T115" i="23"/>
  <c r="AJ115" i="23"/>
  <c r="AK115" i="23"/>
  <c r="AM115" i="23"/>
  <c r="AL115" i="23"/>
  <c r="AC115" i="23"/>
  <c r="AI115" i="23"/>
  <c r="AG115" i="23"/>
  <c r="AF115" i="23"/>
  <c r="AE115" i="23"/>
  <c r="AD115" i="23"/>
  <c r="V115" i="23"/>
  <c r="AB115" i="23"/>
  <c r="Z115" i="23"/>
  <c r="Y115" i="23"/>
  <c r="X115" i="23"/>
  <c r="W115" i="23"/>
  <c r="S115" i="23"/>
  <c r="R115" i="23"/>
  <c r="E115" i="23"/>
  <c r="C115" i="23"/>
  <c r="B115" i="23"/>
  <c r="Q114" i="23"/>
  <c r="T114" i="23"/>
  <c r="AJ114" i="23"/>
  <c r="AK114" i="23"/>
  <c r="AM114" i="23"/>
  <c r="AL114" i="23"/>
  <c r="AC114" i="23"/>
  <c r="AI114" i="23"/>
  <c r="AG114" i="23"/>
  <c r="AF114" i="23"/>
  <c r="AE114" i="23"/>
  <c r="AD114" i="23"/>
  <c r="V114" i="23"/>
  <c r="AB114" i="23"/>
  <c r="Z114" i="23"/>
  <c r="Y114" i="23"/>
  <c r="X114" i="23"/>
  <c r="W114" i="23"/>
  <c r="S114" i="23"/>
  <c r="R114" i="23"/>
  <c r="E114" i="23"/>
  <c r="C114" i="23"/>
  <c r="B114" i="23"/>
  <c r="Q113" i="23"/>
  <c r="T113" i="23"/>
  <c r="AJ113" i="23"/>
  <c r="AK113" i="23"/>
  <c r="AM113" i="23"/>
  <c r="AL113" i="23"/>
  <c r="AC113" i="23"/>
  <c r="AI113" i="23"/>
  <c r="AG113" i="23"/>
  <c r="AF113" i="23"/>
  <c r="AE113" i="23"/>
  <c r="AD113" i="23"/>
  <c r="V113" i="23"/>
  <c r="AB113" i="23"/>
  <c r="Z113" i="23"/>
  <c r="Y113" i="23"/>
  <c r="X113" i="23"/>
  <c r="W113" i="23"/>
  <c r="S113" i="23"/>
  <c r="R113" i="23"/>
  <c r="E113" i="23"/>
  <c r="C113" i="23"/>
  <c r="B113" i="23"/>
  <c r="Q112" i="23"/>
  <c r="T112" i="23"/>
  <c r="AJ112" i="23"/>
  <c r="AK112" i="23"/>
  <c r="AM112" i="23"/>
  <c r="AL112" i="23"/>
  <c r="AC112" i="23"/>
  <c r="AI112" i="23"/>
  <c r="AG112" i="23"/>
  <c r="AF112" i="23"/>
  <c r="AE112" i="23"/>
  <c r="AD112" i="23"/>
  <c r="V112" i="23"/>
  <c r="AB112" i="23"/>
  <c r="Z112" i="23"/>
  <c r="Y112" i="23"/>
  <c r="X112" i="23"/>
  <c r="W112" i="23"/>
  <c r="S112" i="23"/>
  <c r="R112" i="23"/>
  <c r="E112" i="23"/>
  <c r="C112" i="23"/>
  <c r="B112" i="23"/>
  <c r="Q111" i="23"/>
  <c r="T111" i="23"/>
  <c r="AJ111" i="23"/>
  <c r="AK111" i="23"/>
  <c r="AM111" i="23"/>
  <c r="AL111" i="23"/>
  <c r="AC111" i="23"/>
  <c r="AI111" i="23"/>
  <c r="AG111" i="23"/>
  <c r="AF111" i="23"/>
  <c r="AE111" i="23"/>
  <c r="AD111" i="23"/>
  <c r="V111" i="23"/>
  <c r="AB111" i="23"/>
  <c r="Z111" i="23"/>
  <c r="Y111" i="23"/>
  <c r="X111" i="23"/>
  <c r="W111" i="23"/>
  <c r="S111" i="23"/>
  <c r="R111" i="23"/>
  <c r="E111" i="23"/>
  <c r="C111" i="23"/>
  <c r="B111" i="23"/>
  <c r="Q110" i="23"/>
  <c r="T110" i="23"/>
  <c r="AJ110" i="23"/>
  <c r="AK110" i="23"/>
  <c r="AM110" i="23"/>
  <c r="AL110" i="23"/>
  <c r="AC110" i="23"/>
  <c r="AI110" i="23"/>
  <c r="AG110" i="23"/>
  <c r="AF110" i="23"/>
  <c r="AE110" i="23"/>
  <c r="AD110" i="23"/>
  <c r="V110" i="23"/>
  <c r="AB110" i="23"/>
  <c r="Z110" i="23"/>
  <c r="Y110" i="23"/>
  <c r="X110" i="23"/>
  <c r="W110" i="23"/>
  <c r="S110" i="23"/>
  <c r="R110" i="23"/>
  <c r="E110" i="23"/>
  <c r="C110" i="23"/>
  <c r="B110" i="23"/>
  <c r="Q109" i="23"/>
  <c r="T109" i="23"/>
  <c r="AJ109" i="23"/>
  <c r="AK109" i="23"/>
  <c r="AM109" i="23"/>
  <c r="AL109" i="23"/>
  <c r="AC109" i="23"/>
  <c r="AI109" i="23"/>
  <c r="AG109" i="23"/>
  <c r="AF109" i="23"/>
  <c r="AE109" i="23"/>
  <c r="AD109" i="23"/>
  <c r="V109" i="23"/>
  <c r="AB109" i="23"/>
  <c r="Z109" i="23"/>
  <c r="Y109" i="23"/>
  <c r="X109" i="23"/>
  <c r="W109" i="23"/>
  <c r="S109" i="23"/>
  <c r="R109" i="23"/>
  <c r="E109" i="23"/>
  <c r="C109" i="23"/>
  <c r="B109" i="23"/>
  <c r="Q108" i="23"/>
  <c r="T108" i="23"/>
  <c r="AJ108" i="23"/>
  <c r="AK108" i="23"/>
  <c r="AM108" i="23"/>
  <c r="AL108" i="23"/>
  <c r="AC108" i="23"/>
  <c r="AI108" i="23"/>
  <c r="AG108" i="23"/>
  <c r="AF108" i="23"/>
  <c r="AE108" i="23"/>
  <c r="AD108" i="23"/>
  <c r="V108" i="23"/>
  <c r="AB108" i="23"/>
  <c r="Z108" i="23"/>
  <c r="Y108" i="23"/>
  <c r="X108" i="23"/>
  <c r="W108" i="23"/>
  <c r="S108" i="23"/>
  <c r="R108" i="23"/>
  <c r="E108" i="23"/>
  <c r="C108" i="23"/>
  <c r="B108" i="23"/>
  <c r="Q107" i="23"/>
  <c r="T107" i="23"/>
  <c r="AJ107" i="23"/>
  <c r="AK107" i="23"/>
  <c r="AM107" i="23"/>
  <c r="AL107" i="23"/>
  <c r="AC107" i="23"/>
  <c r="AI107" i="23"/>
  <c r="AG107" i="23"/>
  <c r="AF107" i="23"/>
  <c r="AE107" i="23"/>
  <c r="AD107" i="23"/>
  <c r="V107" i="23"/>
  <c r="AB107" i="23"/>
  <c r="Z107" i="23"/>
  <c r="Y107" i="23"/>
  <c r="X107" i="23"/>
  <c r="W107" i="23"/>
  <c r="S107" i="23"/>
  <c r="R107" i="23"/>
  <c r="E107" i="23"/>
  <c r="C107" i="23"/>
  <c r="B107" i="23"/>
  <c r="Q106" i="23"/>
  <c r="T106" i="23"/>
  <c r="AJ106" i="23"/>
  <c r="AK106" i="23"/>
  <c r="AM106" i="23"/>
  <c r="AL106" i="23"/>
  <c r="AC106" i="23"/>
  <c r="AI106" i="23"/>
  <c r="AG106" i="23"/>
  <c r="AF106" i="23"/>
  <c r="AE106" i="23"/>
  <c r="AD106" i="23"/>
  <c r="V106" i="23"/>
  <c r="AB106" i="23"/>
  <c r="Z106" i="23"/>
  <c r="Y106" i="23"/>
  <c r="X106" i="23"/>
  <c r="W106" i="23"/>
  <c r="S106" i="23"/>
  <c r="R106" i="23"/>
  <c r="E106" i="23"/>
  <c r="C106" i="23"/>
  <c r="B106" i="23"/>
  <c r="Q105" i="23"/>
  <c r="T105" i="23"/>
  <c r="AJ105" i="23"/>
  <c r="AK105" i="23"/>
  <c r="AM105" i="23"/>
  <c r="AL105" i="23"/>
  <c r="AC105" i="23"/>
  <c r="AI105" i="23"/>
  <c r="AG105" i="23"/>
  <c r="AF105" i="23"/>
  <c r="AE105" i="23"/>
  <c r="AD105" i="23"/>
  <c r="V105" i="23"/>
  <c r="AB105" i="23"/>
  <c r="Z105" i="23"/>
  <c r="Y105" i="23"/>
  <c r="X105" i="23"/>
  <c r="W105" i="23"/>
  <c r="S105" i="23"/>
  <c r="R105" i="23"/>
  <c r="E105" i="23"/>
  <c r="C105" i="23"/>
  <c r="B105" i="23"/>
  <c r="Q104" i="23"/>
  <c r="T104" i="23"/>
  <c r="AJ104" i="23"/>
  <c r="AK104" i="23"/>
  <c r="AM104" i="23"/>
  <c r="AL104" i="23"/>
  <c r="AC104" i="23"/>
  <c r="AI104" i="23"/>
  <c r="AG104" i="23"/>
  <c r="AF104" i="23"/>
  <c r="AE104" i="23"/>
  <c r="AD104" i="23"/>
  <c r="V104" i="23"/>
  <c r="AB104" i="23"/>
  <c r="Z104" i="23"/>
  <c r="Y104" i="23"/>
  <c r="X104" i="23"/>
  <c r="W104" i="23"/>
  <c r="S104" i="23"/>
  <c r="R104" i="23"/>
  <c r="E104" i="23"/>
  <c r="C104" i="23"/>
  <c r="B104" i="23"/>
  <c r="Q103" i="23"/>
  <c r="T103" i="23"/>
  <c r="AJ103" i="23"/>
  <c r="AK103" i="23"/>
  <c r="AM103" i="23"/>
  <c r="AL103" i="23"/>
  <c r="AC103" i="23"/>
  <c r="AI103" i="23"/>
  <c r="AG103" i="23"/>
  <c r="AF103" i="23"/>
  <c r="AE103" i="23"/>
  <c r="AD103" i="23"/>
  <c r="V103" i="23"/>
  <c r="AB103" i="23"/>
  <c r="Z103" i="23"/>
  <c r="Y103" i="23"/>
  <c r="X103" i="23"/>
  <c r="W103" i="23"/>
  <c r="S103" i="23"/>
  <c r="R103" i="23"/>
  <c r="E103" i="23"/>
  <c r="C103" i="23"/>
  <c r="B103" i="23"/>
  <c r="Q102" i="23"/>
  <c r="T102" i="23"/>
  <c r="AJ102" i="23"/>
  <c r="AK102" i="23"/>
  <c r="AM102" i="23"/>
  <c r="AL102" i="23"/>
  <c r="AC102" i="23"/>
  <c r="AI102" i="23"/>
  <c r="AG102" i="23"/>
  <c r="AF102" i="23"/>
  <c r="AE102" i="23"/>
  <c r="AD102" i="23"/>
  <c r="V102" i="23"/>
  <c r="AB102" i="23"/>
  <c r="Z102" i="23"/>
  <c r="Y102" i="23"/>
  <c r="X102" i="23"/>
  <c r="W102" i="23"/>
  <c r="S102" i="23"/>
  <c r="R102" i="23"/>
  <c r="E102" i="23"/>
  <c r="C102" i="23"/>
  <c r="B102" i="23"/>
  <c r="Q101" i="23"/>
  <c r="T101" i="23"/>
  <c r="AJ101" i="23"/>
  <c r="AK101" i="23"/>
  <c r="AM101" i="23"/>
  <c r="AL101" i="23"/>
  <c r="AC101" i="23"/>
  <c r="AI101" i="23"/>
  <c r="AG101" i="23"/>
  <c r="AF101" i="23"/>
  <c r="AE101" i="23"/>
  <c r="AD101" i="23"/>
  <c r="V101" i="23"/>
  <c r="AB101" i="23"/>
  <c r="Z101" i="23"/>
  <c r="Y101" i="23"/>
  <c r="X101" i="23"/>
  <c r="W101" i="23"/>
  <c r="S101" i="23"/>
  <c r="R101" i="23"/>
  <c r="E101" i="23"/>
  <c r="C101" i="23"/>
  <c r="B101" i="23"/>
  <c r="Q100" i="23"/>
  <c r="T100" i="23"/>
  <c r="AJ100" i="23"/>
  <c r="AK100" i="23"/>
  <c r="AM100" i="23"/>
  <c r="AL100" i="23"/>
  <c r="AC100" i="23"/>
  <c r="AI100" i="23"/>
  <c r="AG100" i="23"/>
  <c r="AF100" i="23"/>
  <c r="AE100" i="23"/>
  <c r="AD100" i="23"/>
  <c r="V100" i="23"/>
  <c r="AB100" i="23"/>
  <c r="Z100" i="23"/>
  <c r="Y100" i="23"/>
  <c r="X100" i="23"/>
  <c r="W100" i="23"/>
  <c r="S100" i="23"/>
  <c r="R100" i="23"/>
  <c r="E100" i="23"/>
  <c r="C100" i="23"/>
  <c r="B100" i="23"/>
  <c r="Q99" i="23"/>
  <c r="T99" i="23"/>
  <c r="AJ99" i="23"/>
  <c r="AK99" i="23"/>
  <c r="AM99" i="23"/>
  <c r="AL99" i="23"/>
  <c r="AC99" i="23"/>
  <c r="AI99" i="23"/>
  <c r="AG99" i="23"/>
  <c r="AF99" i="23"/>
  <c r="AE99" i="23"/>
  <c r="AD99" i="23"/>
  <c r="V99" i="23"/>
  <c r="AB99" i="23"/>
  <c r="Z99" i="23"/>
  <c r="Y99" i="23"/>
  <c r="X99" i="23"/>
  <c r="W99" i="23"/>
  <c r="S99" i="23"/>
  <c r="R99" i="23"/>
  <c r="E99" i="23"/>
  <c r="C99" i="23"/>
  <c r="B99" i="23"/>
  <c r="Q98" i="23"/>
  <c r="T98" i="23"/>
  <c r="AJ98" i="23"/>
  <c r="AK98" i="23"/>
  <c r="AM98" i="23"/>
  <c r="AL98" i="23"/>
  <c r="AC98" i="23"/>
  <c r="AI98" i="23"/>
  <c r="AG98" i="23"/>
  <c r="AF98" i="23"/>
  <c r="AE98" i="23"/>
  <c r="AD98" i="23"/>
  <c r="V98" i="23"/>
  <c r="AB98" i="23"/>
  <c r="Z98" i="23"/>
  <c r="Y98" i="23"/>
  <c r="X98" i="23"/>
  <c r="W98" i="23"/>
  <c r="S98" i="23"/>
  <c r="R98" i="23"/>
  <c r="E98" i="23"/>
  <c r="C98" i="23"/>
  <c r="B98" i="23"/>
  <c r="Q97" i="23"/>
  <c r="T97" i="23"/>
  <c r="AJ97" i="23"/>
  <c r="AK97" i="23"/>
  <c r="AM97" i="23"/>
  <c r="AL97" i="23"/>
  <c r="AC97" i="23"/>
  <c r="AI97" i="23"/>
  <c r="AG97" i="23"/>
  <c r="AF97" i="23"/>
  <c r="AE97" i="23"/>
  <c r="AD97" i="23"/>
  <c r="V97" i="23"/>
  <c r="AB97" i="23"/>
  <c r="Z97" i="23"/>
  <c r="Y97" i="23"/>
  <c r="X97" i="23"/>
  <c r="W97" i="23"/>
  <c r="S97" i="23"/>
  <c r="R97" i="23"/>
  <c r="E97" i="23"/>
  <c r="C97" i="23"/>
  <c r="B97" i="23"/>
  <c r="Q96" i="23"/>
  <c r="T96" i="23"/>
  <c r="AJ96" i="23"/>
  <c r="AK96" i="23"/>
  <c r="AM96" i="23"/>
  <c r="AL96" i="23"/>
  <c r="AC96" i="23"/>
  <c r="AI96" i="23"/>
  <c r="AG96" i="23"/>
  <c r="AF96" i="23"/>
  <c r="AE96" i="23"/>
  <c r="AD96" i="23"/>
  <c r="V96" i="23"/>
  <c r="AB96" i="23"/>
  <c r="Z96" i="23"/>
  <c r="Y96" i="23"/>
  <c r="X96" i="23"/>
  <c r="W96" i="23"/>
  <c r="S96" i="23"/>
  <c r="R96" i="23"/>
  <c r="E96" i="23"/>
  <c r="C96" i="23"/>
  <c r="B96" i="23"/>
  <c r="Q95" i="23"/>
  <c r="T95" i="23"/>
  <c r="AJ95" i="23"/>
  <c r="AK95" i="23"/>
  <c r="AM95" i="23"/>
  <c r="AL95" i="23"/>
  <c r="AC95" i="23"/>
  <c r="AI95" i="23"/>
  <c r="AG95" i="23"/>
  <c r="AF95" i="23"/>
  <c r="AE95" i="23"/>
  <c r="AD95" i="23"/>
  <c r="V95" i="23"/>
  <c r="AB95" i="23"/>
  <c r="Z95" i="23"/>
  <c r="Y95" i="23"/>
  <c r="X95" i="23"/>
  <c r="W95" i="23"/>
  <c r="S95" i="23"/>
  <c r="R95" i="23"/>
  <c r="E95" i="23"/>
  <c r="C95" i="23"/>
  <c r="B95" i="23"/>
  <c r="Q94" i="23"/>
  <c r="T94" i="23"/>
  <c r="AJ94" i="23"/>
  <c r="AK94" i="23"/>
  <c r="AM94" i="23"/>
  <c r="AL94" i="23"/>
  <c r="AC94" i="23"/>
  <c r="AI94" i="23"/>
  <c r="AG94" i="23"/>
  <c r="AF94" i="23"/>
  <c r="AE94" i="23"/>
  <c r="AD94" i="23"/>
  <c r="V94" i="23"/>
  <c r="AB94" i="23"/>
  <c r="Z94" i="23"/>
  <c r="Y94" i="23"/>
  <c r="X94" i="23"/>
  <c r="W94" i="23"/>
  <c r="S94" i="23"/>
  <c r="R94" i="23"/>
  <c r="E94" i="23"/>
  <c r="C94" i="23"/>
  <c r="B94" i="23"/>
  <c r="Q93" i="23"/>
  <c r="T93" i="23"/>
  <c r="AJ93" i="23"/>
  <c r="AK93" i="23"/>
  <c r="AM93" i="23"/>
  <c r="AL93" i="23"/>
  <c r="AC93" i="23"/>
  <c r="AI93" i="23"/>
  <c r="AG93" i="23"/>
  <c r="AF93" i="23"/>
  <c r="AE93" i="23"/>
  <c r="AD93" i="23"/>
  <c r="V93" i="23"/>
  <c r="AB93" i="23"/>
  <c r="Z93" i="23"/>
  <c r="Y93" i="23"/>
  <c r="X93" i="23"/>
  <c r="W93" i="23"/>
  <c r="S93" i="23"/>
  <c r="R93" i="23"/>
  <c r="E93" i="23"/>
  <c r="C93" i="23"/>
  <c r="B93" i="23"/>
  <c r="Q92" i="23"/>
  <c r="T92" i="23"/>
  <c r="AJ92" i="23"/>
  <c r="AK92" i="23"/>
  <c r="AM92" i="23"/>
  <c r="AL92" i="23"/>
  <c r="AC92" i="23"/>
  <c r="AI92" i="23"/>
  <c r="AG92" i="23"/>
  <c r="AF92" i="23"/>
  <c r="AE92" i="23"/>
  <c r="AD92" i="23"/>
  <c r="V92" i="23"/>
  <c r="AB92" i="23"/>
  <c r="Z92" i="23"/>
  <c r="Y92" i="23"/>
  <c r="X92" i="23"/>
  <c r="W92" i="23"/>
  <c r="S92" i="23"/>
  <c r="R92" i="23"/>
  <c r="E92" i="23"/>
  <c r="C92" i="23"/>
  <c r="B92" i="23"/>
  <c r="Q91" i="23"/>
  <c r="T91" i="23"/>
  <c r="AJ91" i="23"/>
  <c r="AK91" i="23"/>
  <c r="AM91" i="23"/>
  <c r="AL91" i="23"/>
  <c r="AC91" i="23"/>
  <c r="AI91" i="23"/>
  <c r="AG91" i="23"/>
  <c r="AF91" i="23"/>
  <c r="AE91" i="23"/>
  <c r="AD91" i="23"/>
  <c r="V91" i="23"/>
  <c r="AB91" i="23"/>
  <c r="Z91" i="23"/>
  <c r="Y91" i="23"/>
  <c r="X91" i="23"/>
  <c r="W91" i="23"/>
  <c r="S91" i="23"/>
  <c r="R91" i="23"/>
  <c r="E91" i="23"/>
  <c r="C91" i="23"/>
  <c r="B91" i="23"/>
  <c r="Q90" i="23"/>
  <c r="T90" i="23"/>
  <c r="AJ90" i="23"/>
  <c r="AK90" i="23"/>
  <c r="AM90" i="23"/>
  <c r="AL90" i="23"/>
  <c r="AC90" i="23"/>
  <c r="AI90" i="23"/>
  <c r="AG90" i="23"/>
  <c r="AF90" i="23"/>
  <c r="AE90" i="23"/>
  <c r="AD90" i="23"/>
  <c r="V90" i="23"/>
  <c r="AB90" i="23"/>
  <c r="Z90" i="23"/>
  <c r="Y90" i="23"/>
  <c r="X90" i="23"/>
  <c r="W90" i="23"/>
  <c r="S90" i="23"/>
  <c r="R90" i="23"/>
  <c r="E90" i="23"/>
  <c r="C90" i="23"/>
  <c r="B90" i="23"/>
  <c r="Q89" i="23"/>
  <c r="T89" i="23"/>
  <c r="AJ89" i="23"/>
  <c r="AK89" i="23"/>
  <c r="AM89" i="23"/>
  <c r="AL89" i="23"/>
  <c r="AC89" i="23"/>
  <c r="AI89" i="23"/>
  <c r="AG89" i="23"/>
  <c r="AF89" i="23"/>
  <c r="AE89" i="23"/>
  <c r="AD89" i="23"/>
  <c r="V89" i="23"/>
  <c r="AB89" i="23"/>
  <c r="Z89" i="23"/>
  <c r="Y89" i="23"/>
  <c r="X89" i="23"/>
  <c r="W89" i="23"/>
  <c r="S89" i="23"/>
  <c r="R89" i="23"/>
  <c r="E89" i="23"/>
  <c r="C89" i="23"/>
  <c r="B89" i="23"/>
  <c r="Q88" i="23"/>
  <c r="T88" i="23"/>
  <c r="AJ88" i="23"/>
  <c r="AK88" i="23"/>
  <c r="AM88" i="23"/>
  <c r="AL88" i="23"/>
  <c r="AC88" i="23"/>
  <c r="AI88" i="23"/>
  <c r="AG88" i="23"/>
  <c r="AF88" i="23"/>
  <c r="AE88" i="23"/>
  <c r="AD88" i="23"/>
  <c r="V88" i="23"/>
  <c r="AB88" i="23"/>
  <c r="Z88" i="23"/>
  <c r="Y88" i="23"/>
  <c r="X88" i="23"/>
  <c r="W88" i="23"/>
  <c r="S88" i="23"/>
  <c r="R88" i="23"/>
  <c r="E88" i="23"/>
  <c r="C88" i="23"/>
  <c r="B88" i="23"/>
  <c r="Q87" i="23"/>
  <c r="T87" i="23"/>
  <c r="AJ87" i="23"/>
  <c r="AK87" i="23"/>
  <c r="AM87" i="23"/>
  <c r="AL87" i="23"/>
  <c r="AC87" i="23"/>
  <c r="AI87" i="23"/>
  <c r="AG87" i="23"/>
  <c r="AF87" i="23"/>
  <c r="AE87" i="23"/>
  <c r="AD87" i="23"/>
  <c r="V87" i="23"/>
  <c r="AB87" i="23"/>
  <c r="Z87" i="23"/>
  <c r="Y87" i="23"/>
  <c r="X87" i="23"/>
  <c r="W87" i="23"/>
  <c r="S87" i="23"/>
  <c r="R87" i="23"/>
  <c r="E87" i="23"/>
  <c r="C87" i="23"/>
  <c r="B87" i="23"/>
  <c r="Q86" i="23"/>
  <c r="T86" i="23"/>
  <c r="AJ86" i="23"/>
  <c r="AK86" i="23"/>
  <c r="AM86" i="23"/>
  <c r="AL86" i="23"/>
  <c r="AC86" i="23"/>
  <c r="AI86" i="23"/>
  <c r="AG86" i="23"/>
  <c r="AF86" i="23"/>
  <c r="AE86" i="23"/>
  <c r="AD86" i="23"/>
  <c r="V86" i="23"/>
  <c r="AB86" i="23"/>
  <c r="Z86" i="23"/>
  <c r="Y86" i="23"/>
  <c r="X86" i="23"/>
  <c r="W86" i="23"/>
  <c r="S86" i="23"/>
  <c r="R86" i="23"/>
  <c r="E86" i="23"/>
  <c r="C86" i="23"/>
  <c r="B86" i="23"/>
  <c r="Q85" i="23"/>
  <c r="T85" i="23"/>
  <c r="AJ85" i="23"/>
  <c r="AK85" i="23"/>
  <c r="AM85" i="23"/>
  <c r="AL85" i="23"/>
  <c r="AC85" i="23"/>
  <c r="AI85" i="23"/>
  <c r="AG85" i="23"/>
  <c r="AF85" i="23"/>
  <c r="AE85" i="23"/>
  <c r="AD85" i="23"/>
  <c r="V85" i="23"/>
  <c r="AB85" i="23"/>
  <c r="Z85" i="23"/>
  <c r="Y85" i="23"/>
  <c r="X85" i="23"/>
  <c r="W85" i="23"/>
  <c r="S85" i="23"/>
  <c r="R85" i="23"/>
  <c r="E85" i="23"/>
  <c r="C85" i="23"/>
  <c r="B85" i="23"/>
  <c r="Q84" i="23"/>
  <c r="T84" i="23"/>
  <c r="AJ84" i="23"/>
  <c r="AK84" i="23"/>
  <c r="AM84" i="23"/>
  <c r="AL84" i="23"/>
  <c r="AC84" i="23"/>
  <c r="AI84" i="23"/>
  <c r="AG84" i="23"/>
  <c r="AF84" i="23"/>
  <c r="AE84" i="23"/>
  <c r="AD84" i="23"/>
  <c r="V84" i="23"/>
  <c r="AB84" i="23"/>
  <c r="Z84" i="23"/>
  <c r="Y84" i="23"/>
  <c r="X84" i="23"/>
  <c r="W84" i="23"/>
  <c r="S84" i="23"/>
  <c r="R84" i="23"/>
  <c r="E84" i="23"/>
  <c r="C84" i="23"/>
  <c r="B84" i="23"/>
  <c r="Q83" i="23"/>
  <c r="T83" i="23"/>
  <c r="AJ83" i="23"/>
  <c r="AK83" i="23"/>
  <c r="AM83" i="23"/>
  <c r="AL83" i="23"/>
  <c r="AC83" i="23"/>
  <c r="AI83" i="23"/>
  <c r="AG83" i="23"/>
  <c r="AF83" i="23"/>
  <c r="AE83" i="23"/>
  <c r="AD83" i="23"/>
  <c r="V83" i="23"/>
  <c r="AB83" i="23"/>
  <c r="Z83" i="23"/>
  <c r="Y83" i="23"/>
  <c r="X83" i="23"/>
  <c r="W83" i="23"/>
  <c r="S83" i="23"/>
  <c r="R83" i="23"/>
  <c r="E83" i="23"/>
  <c r="C83" i="23"/>
  <c r="B83" i="23"/>
  <c r="Q82" i="23"/>
  <c r="T82" i="23"/>
  <c r="AJ82" i="23"/>
  <c r="AK82" i="23"/>
  <c r="AM82" i="23"/>
  <c r="AL82" i="23"/>
  <c r="AC82" i="23"/>
  <c r="AI82" i="23"/>
  <c r="AG82" i="23"/>
  <c r="AF82" i="23"/>
  <c r="AE82" i="23"/>
  <c r="AD82" i="23"/>
  <c r="V82" i="23"/>
  <c r="AB82" i="23"/>
  <c r="Z82" i="23"/>
  <c r="Y82" i="23"/>
  <c r="X82" i="23"/>
  <c r="W82" i="23"/>
  <c r="S82" i="23"/>
  <c r="R82" i="23"/>
  <c r="E82" i="23"/>
  <c r="C82" i="23"/>
  <c r="B82" i="23"/>
  <c r="Q81" i="23"/>
  <c r="T81" i="23"/>
  <c r="AJ81" i="23"/>
  <c r="AK81" i="23"/>
  <c r="AM81" i="23"/>
  <c r="AL81" i="23"/>
  <c r="AC81" i="23"/>
  <c r="AI81" i="23"/>
  <c r="AG81" i="23"/>
  <c r="AF81" i="23"/>
  <c r="AE81" i="23"/>
  <c r="AD81" i="23"/>
  <c r="V81" i="23"/>
  <c r="AB81" i="23"/>
  <c r="Z81" i="23"/>
  <c r="Y81" i="23"/>
  <c r="X81" i="23"/>
  <c r="W81" i="23"/>
  <c r="S81" i="23"/>
  <c r="R81" i="23"/>
  <c r="E81" i="23"/>
  <c r="C81" i="23"/>
  <c r="B81" i="23"/>
  <c r="Q80" i="23"/>
  <c r="T80" i="23"/>
  <c r="AJ80" i="23"/>
  <c r="AK80" i="23"/>
  <c r="AM80" i="23"/>
  <c r="AL80" i="23"/>
  <c r="AC80" i="23"/>
  <c r="AI80" i="23"/>
  <c r="AG80" i="23"/>
  <c r="AF80" i="23"/>
  <c r="AE80" i="23"/>
  <c r="AD80" i="23"/>
  <c r="V80" i="23"/>
  <c r="AB80" i="23"/>
  <c r="Z80" i="23"/>
  <c r="Y80" i="23"/>
  <c r="X80" i="23"/>
  <c r="W80" i="23"/>
  <c r="S80" i="23"/>
  <c r="R80" i="23"/>
  <c r="E80" i="23"/>
  <c r="C80" i="23"/>
  <c r="B80" i="23"/>
  <c r="Q79" i="23"/>
  <c r="T79" i="23"/>
  <c r="AJ79" i="23"/>
  <c r="AK79" i="23"/>
  <c r="AM79" i="23"/>
  <c r="AL79" i="23"/>
  <c r="AC79" i="23"/>
  <c r="AI79" i="23"/>
  <c r="AG79" i="23"/>
  <c r="AF79" i="23"/>
  <c r="AE79" i="23"/>
  <c r="AD79" i="23"/>
  <c r="V79" i="23"/>
  <c r="AB79" i="23"/>
  <c r="Z79" i="23"/>
  <c r="Y79" i="23"/>
  <c r="X79" i="23"/>
  <c r="W79" i="23"/>
  <c r="S79" i="23"/>
  <c r="R79" i="23"/>
  <c r="E79" i="23"/>
  <c r="C79" i="23"/>
  <c r="B79" i="23"/>
  <c r="Q78" i="23"/>
  <c r="T78" i="23"/>
  <c r="AJ78" i="23"/>
  <c r="AK78" i="23"/>
  <c r="AM78" i="23"/>
  <c r="AL78" i="23"/>
  <c r="AC78" i="23"/>
  <c r="AI78" i="23"/>
  <c r="AG78" i="23"/>
  <c r="AF78" i="23"/>
  <c r="AE78" i="23"/>
  <c r="AD78" i="23"/>
  <c r="V78" i="23"/>
  <c r="AB78" i="23"/>
  <c r="Z78" i="23"/>
  <c r="Y78" i="23"/>
  <c r="X78" i="23"/>
  <c r="W78" i="23"/>
  <c r="S78" i="23"/>
  <c r="R78" i="23"/>
  <c r="E78" i="23"/>
  <c r="C78" i="23"/>
  <c r="B78" i="23"/>
  <c r="Q77" i="23"/>
  <c r="T77" i="23"/>
  <c r="AJ77" i="23"/>
  <c r="AK77" i="23"/>
  <c r="AM77" i="23"/>
  <c r="AL77" i="23"/>
  <c r="AC77" i="23"/>
  <c r="AI77" i="23"/>
  <c r="AG77" i="23"/>
  <c r="AF77" i="23"/>
  <c r="AE77" i="23"/>
  <c r="AD77" i="23"/>
  <c r="V77" i="23"/>
  <c r="AB77" i="23"/>
  <c r="Z77" i="23"/>
  <c r="Y77" i="23"/>
  <c r="X77" i="23"/>
  <c r="W77" i="23"/>
  <c r="S77" i="23"/>
  <c r="R77" i="23"/>
  <c r="E77" i="23"/>
  <c r="C77" i="23"/>
  <c r="B77" i="23"/>
  <c r="Q76" i="23"/>
  <c r="T76" i="23"/>
  <c r="AJ76" i="23"/>
  <c r="AK76" i="23"/>
  <c r="AM76" i="23"/>
  <c r="AL76" i="23"/>
  <c r="AC76" i="23"/>
  <c r="AI76" i="23"/>
  <c r="AG76" i="23"/>
  <c r="AF76" i="23"/>
  <c r="AE76" i="23"/>
  <c r="AD76" i="23"/>
  <c r="V76" i="23"/>
  <c r="AB76" i="23"/>
  <c r="Z76" i="23"/>
  <c r="Y76" i="23"/>
  <c r="X76" i="23"/>
  <c r="W76" i="23"/>
  <c r="S76" i="23"/>
  <c r="R76" i="23"/>
  <c r="E76" i="23"/>
  <c r="C76" i="23"/>
  <c r="B76" i="23"/>
  <c r="Q75" i="23"/>
  <c r="T75" i="23"/>
  <c r="AJ75" i="23"/>
  <c r="AK75" i="23"/>
  <c r="AM75" i="23"/>
  <c r="AL75" i="23"/>
  <c r="AC75" i="23"/>
  <c r="AI75" i="23"/>
  <c r="AG75" i="23"/>
  <c r="AF75" i="23"/>
  <c r="AE75" i="23"/>
  <c r="AD75" i="23"/>
  <c r="V75" i="23"/>
  <c r="AB75" i="23"/>
  <c r="Z75" i="23"/>
  <c r="Y75" i="23"/>
  <c r="X75" i="23"/>
  <c r="W75" i="23"/>
  <c r="S75" i="23"/>
  <c r="R75" i="23"/>
  <c r="E75" i="23"/>
  <c r="C75" i="23"/>
  <c r="B75" i="23"/>
  <c r="Q74" i="23"/>
  <c r="T74" i="23"/>
  <c r="AJ74" i="23"/>
  <c r="AK74" i="23"/>
  <c r="AM74" i="23"/>
  <c r="AL74" i="23"/>
  <c r="AC74" i="23"/>
  <c r="AI74" i="23"/>
  <c r="AG74" i="23"/>
  <c r="AF74" i="23"/>
  <c r="AE74" i="23"/>
  <c r="AD74" i="23"/>
  <c r="V74" i="23"/>
  <c r="AB74" i="23"/>
  <c r="Z74" i="23"/>
  <c r="Y74" i="23"/>
  <c r="X74" i="23"/>
  <c r="W74" i="23"/>
  <c r="S74" i="23"/>
  <c r="R74" i="23"/>
  <c r="E74" i="23"/>
  <c r="C74" i="23"/>
  <c r="B74" i="23"/>
  <c r="Q73" i="23"/>
  <c r="T73" i="23"/>
  <c r="AJ73" i="23"/>
  <c r="AK73" i="23"/>
  <c r="AM73" i="23"/>
  <c r="AL73" i="23"/>
  <c r="AC73" i="23"/>
  <c r="AI73" i="23"/>
  <c r="AG73" i="23"/>
  <c r="AF73" i="23"/>
  <c r="AE73" i="23"/>
  <c r="AD73" i="23"/>
  <c r="V73" i="23"/>
  <c r="AB73" i="23"/>
  <c r="Z73" i="23"/>
  <c r="Y73" i="23"/>
  <c r="X73" i="23"/>
  <c r="W73" i="23"/>
  <c r="S73" i="23"/>
  <c r="R73" i="23"/>
  <c r="E73" i="23"/>
  <c r="C73" i="23"/>
  <c r="B73" i="23"/>
  <c r="Q72" i="23"/>
  <c r="T72" i="23"/>
  <c r="AJ72" i="23"/>
  <c r="AK72" i="23"/>
  <c r="AM72" i="23"/>
  <c r="AL72" i="23"/>
  <c r="AC72" i="23"/>
  <c r="AI72" i="23"/>
  <c r="AG72" i="23"/>
  <c r="AF72" i="23"/>
  <c r="AE72" i="23"/>
  <c r="AD72" i="23"/>
  <c r="V72" i="23"/>
  <c r="AB72" i="23"/>
  <c r="Z72" i="23"/>
  <c r="Y72" i="23"/>
  <c r="X72" i="23"/>
  <c r="W72" i="23"/>
  <c r="S72" i="23"/>
  <c r="R72" i="23"/>
  <c r="E72" i="23"/>
  <c r="C72" i="23"/>
  <c r="B72" i="23"/>
  <c r="Q71" i="23"/>
  <c r="T71" i="23"/>
  <c r="AJ71" i="23"/>
  <c r="AK71" i="23"/>
  <c r="AM71" i="23"/>
  <c r="AL71" i="23"/>
  <c r="AC71" i="23"/>
  <c r="AI71" i="23"/>
  <c r="AG71" i="23"/>
  <c r="AF71" i="23"/>
  <c r="AE71" i="23"/>
  <c r="AD71" i="23"/>
  <c r="V71" i="23"/>
  <c r="AB71" i="23"/>
  <c r="Z71" i="23"/>
  <c r="Y71" i="23"/>
  <c r="X71" i="23"/>
  <c r="W71" i="23"/>
  <c r="S71" i="23"/>
  <c r="R71" i="23"/>
  <c r="E71" i="23"/>
  <c r="C71" i="23"/>
  <c r="B71" i="23"/>
  <c r="Q70" i="23"/>
  <c r="T70" i="23"/>
  <c r="AJ70" i="23"/>
  <c r="AK70" i="23"/>
  <c r="AM70" i="23"/>
  <c r="AL70" i="23"/>
  <c r="AC70" i="23"/>
  <c r="AI70" i="23"/>
  <c r="AG70" i="23"/>
  <c r="AF70" i="23"/>
  <c r="AE70" i="23"/>
  <c r="AD70" i="23"/>
  <c r="V70" i="23"/>
  <c r="AB70" i="23"/>
  <c r="Z70" i="23"/>
  <c r="Y70" i="23"/>
  <c r="X70" i="23"/>
  <c r="W70" i="23"/>
  <c r="S70" i="23"/>
  <c r="R70" i="23"/>
  <c r="E70" i="23"/>
  <c r="C70" i="23"/>
  <c r="B70" i="23"/>
  <c r="Q69" i="23"/>
  <c r="T69" i="23"/>
  <c r="AJ69" i="23"/>
  <c r="AK69" i="23"/>
  <c r="AM69" i="23"/>
  <c r="AL69" i="23"/>
  <c r="AC69" i="23"/>
  <c r="AI69" i="23"/>
  <c r="AG69" i="23"/>
  <c r="AF69" i="23"/>
  <c r="AE69" i="23"/>
  <c r="AD69" i="23"/>
  <c r="V69" i="23"/>
  <c r="AB69" i="23"/>
  <c r="Z69" i="23"/>
  <c r="Y69" i="23"/>
  <c r="X69" i="23"/>
  <c r="W69" i="23"/>
  <c r="S69" i="23"/>
  <c r="R69" i="23"/>
  <c r="E69" i="23"/>
  <c r="C69" i="23"/>
  <c r="B69" i="23"/>
  <c r="Q68" i="23"/>
  <c r="T68" i="23"/>
  <c r="AJ68" i="23"/>
  <c r="AK68" i="23"/>
  <c r="AM68" i="23"/>
  <c r="AL68" i="23"/>
  <c r="AC68" i="23"/>
  <c r="AI68" i="23"/>
  <c r="AG68" i="23"/>
  <c r="AF68" i="23"/>
  <c r="AE68" i="23"/>
  <c r="AD68" i="23"/>
  <c r="V68" i="23"/>
  <c r="AB68" i="23"/>
  <c r="Z68" i="23"/>
  <c r="Y68" i="23"/>
  <c r="X68" i="23"/>
  <c r="W68" i="23"/>
  <c r="S68" i="23"/>
  <c r="R68" i="23"/>
  <c r="E68" i="23"/>
  <c r="C68" i="23"/>
  <c r="B68" i="23"/>
  <c r="Q67" i="23"/>
  <c r="T67" i="23"/>
  <c r="AJ67" i="23"/>
  <c r="AK67" i="23"/>
  <c r="AM67" i="23"/>
  <c r="AL67" i="23"/>
  <c r="AC67" i="23"/>
  <c r="AI67" i="23"/>
  <c r="AG67" i="23"/>
  <c r="AF67" i="23"/>
  <c r="AE67" i="23"/>
  <c r="AD67" i="23"/>
  <c r="V67" i="23"/>
  <c r="AB67" i="23"/>
  <c r="Z67" i="23"/>
  <c r="Y67" i="23"/>
  <c r="X67" i="23"/>
  <c r="W67" i="23"/>
  <c r="S67" i="23"/>
  <c r="R67" i="23"/>
  <c r="E67" i="23"/>
  <c r="C67" i="23"/>
  <c r="B67" i="23"/>
  <c r="Q66" i="23"/>
  <c r="T66" i="23"/>
  <c r="AJ66" i="23"/>
  <c r="AK66" i="23"/>
  <c r="AM66" i="23"/>
  <c r="AL66" i="23"/>
  <c r="AC66" i="23"/>
  <c r="AI66" i="23"/>
  <c r="AG66" i="23"/>
  <c r="AF66" i="23"/>
  <c r="AE66" i="23"/>
  <c r="AD66" i="23"/>
  <c r="V66" i="23"/>
  <c r="AB66" i="23"/>
  <c r="Z66" i="23"/>
  <c r="Y66" i="23"/>
  <c r="X66" i="23"/>
  <c r="W66" i="23"/>
  <c r="S66" i="23"/>
  <c r="R66" i="23"/>
  <c r="E66" i="23"/>
  <c r="C66" i="23"/>
  <c r="B66" i="23"/>
  <c r="Q65" i="23"/>
  <c r="T65" i="23"/>
  <c r="AJ65" i="23"/>
  <c r="AK65" i="23"/>
  <c r="AM65" i="23"/>
  <c r="AL65" i="23"/>
  <c r="AC65" i="23"/>
  <c r="AI65" i="23"/>
  <c r="AG65" i="23"/>
  <c r="AF65" i="23"/>
  <c r="AE65" i="23"/>
  <c r="AD65" i="23"/>
  <c r="V65" i="23"/>
  <c r="AB65" i="23"/>
  <c r="Z65" i="23"/>
  <c r="Y65" i="23"/>
  <c r="X65" i="23"/>
  <c r="W65" i="23"/>
  <c r="S65" i="23"/>
  <c r="R65" i="23"/>
  <c r="E65" i="23"/>
  <c r="C65" i="23"/>
  <c r="B65" i="23"/>
  <c r="Q64" i="23"/>
  <c r="T64" i="23"/>
  <c r="AJ64" i="23"/>
  <c r="AK64" i="23"/>
  <c r="AM64" i="23"/>
  <c r="AL64" i="23"/>
  <c r="AC64" i="23"/>
  <c r="AI64" i="23"/>
  <c r="AG64" i="23"/>
  <c r="AF64" i="23"/>
  <c r="AE64" i="23"/>
  <c r="AD64" i="23"/>
  <c r="V64" i="23"/>
  <c r="AB64" i="23"/>
  <c r="Z64" i="23"/>
  <c r="Y64" i="23"/>
  <c r="X64" i="23"/>
  <c r="W64" i="23"/>
  <c r="S64" i="23"/>
  <c r="R64" i="23"/>
  <c r="E64" i="23"/>
  <c r="C64" i="23"/>
  <c r="B64" i="23"/>
  <c r="Q63" i="23"/>
  <c r="T63" i="23"/>
  <c r="AJ63" i="23"/>
  <c r="AK63" i="23"/>
  <c r="AM63" i="23"/>
  <c r="AL63" i="23"/>
  <c r="AC63" i="23"/>
  <c r="AI63" i="23"/>
  <c r="AG63" i="23"/>
  <c r="AF63" i="23"/>
  <c r="AE63" i="23"/>
  <c r="AD63" i="23"/>
  <c r="V63" i="23"/>
  <c r="AB63" i="23"/>
  <c r="Z63" i="23"/>
  <c r="Y63" i="23"/>
  <c r="X63" i="23"/>
  <c r="W63" i="23"/>
  <c r="S63" i="23"/>
  <c r="R63" i="23"/>
  <c r="E63" i="23"/>
  <c r="C63" i="23"/>
  <c r="B63" i="23"/>
  <c r="Q62" i="23"/>
  <c r="T62" i="23"/>
  <c r="AJ62" i="23"/>
  <c r="AK62" i="23"/>
  <c r="AM62" i="23"/>
  <c r="AL62" i="23"/>
  <c r="AC62" i="23"/>
  <c r="AI62" i="23"/>
  <c r="AG62" i="23"/>
  <c r="AF62" i="23"/>
  <c r="AE62" i="23"/>
  <c r="AD62" i="23"/>
  <c r="V62" i="23"/>
  <c r="AB62" i="23"/>
  <c r="Z62" i="23"/>
  <c r="Y62" i="23"/>
  <c r="X62" i="23"/>
  <c r="W62" i="23"/>
  <c r="S62" i="23"/>
  <c r="R62" i="23"/>
  <c r="E62" i="23"/>
  <c r="C62" i="23"/>
  <c r="B62" i="23"/>
  <c r="Q61" i="23"/>
  <c r="T61" i="23"/>
  <c r="AJ61" i="23"/>
  <c r="AK61" i="23"/>
  <c r="AM61" i="23"/>
  <c r="AL61" i="23"/>
  <c r="AC61" i="23"/>
  <c r="AI61" i="23"/>
  <c r="AG61" i="23"/>
  <c r="AF61" i="23"/>
  <c r="AE61" i="23"/>
  <c r="AD61" i="23"/>
  <c r="V61" i="23"/>
  <c r="AB61" i="23"/>
  <c r="Z61" i="23"/>
  <c r="Y61" i="23"/>
  <c r="X61" i="23"/>
  <c r="W61" i="23"/>
  <c r="S61" i="23"/>
  <c r="R61" i="23"/>
  <c r="E61" i="23"/>
  <c r="C61" i="23"/>
  <c r="B61" i="23"/>
  <c r="Q60" i="23"/>
  <c r="T60" i="23"/>
  <c r="AJ60" i="23"/>
  <c r="AK60" i="23"/>
  <c r="AM60" i="23"/>
  <c r="AL60" i="23"/>
  <c r="AC60" i="23"/>
  <c r="AI60" i="23"/>
  <c r="AG60" i="23"/>
  <c r="AF60" i="23"/>
  <c r="AE60" i="23"/>
  <c r="AD60" i="23"/>
  <c r="V60" i="23"/>
  <c r="AB60" i="23"/>
  <c r="Z60" i="23"/>
  <c r="Y60" i="23"/>
  <c r="X60" i="23"/>
  <c r="W60" i="23"/>
  <c r="S60" i="23"/>
  <c r="R60" i="23"/>
  <c r="E60" i="23"/>
  <c r="C60" i="23"/>
  <c r="B60" i="23"/>
  <c r="Q59" i="23"/>
  <c r="T59" i="23"/>
  <c r="AJ59" i="23"/>
  <c r="AK59" i="23"/>
  <c r="AM59" i="23"/>
  <c r="AL59" i="23"/>
  <c r="AC59" i="23"/>
  <c r="AI59" i="23"/>
  <c r="AG59" i="23"/>
  <c r="AF59" i="23"/>
  <c r="AE59" i="23"/>
  <c r="AD59" i="23"/>
  <c r="V59" i="23"/>
  <c r="AB59" i="23"/>
  <c r="Z59" i="23"/>
  <c r="Y59" i="23"/>
  <c r="X59" i="23"/>
  <c r="W59" i="23"/>
  <c r="S59" i="23"/>
  <c r="R59" i="23"/>
  <c r="E59" i="23"/>
  <c r="C59" i="23"/>
  <c r="B59" i="23"/>
  <c r="Q58" i="23"/>
  <c r="T58" i="23"/>
  <c r="AJ58" i="23"/>
  <c r="AK58" i="23"/>
  <c r="AM58" i="23"/>
  <c r="AL58" i="23"/>
  <c r="AC58" i="23"/>
  <c r="AI58" i="23"/>
  <c r="AG58" i="23"/>
  <c r="AF58" i="23"/>
  <c r="AE58" i="23"/>
  <c r="AD58" i="23"/>
  <c r="V58" i="23"/>
  <c r="AB58" i="23"/>
  <c r="Z58" i="23"/>
  <c r="Y58" i="23"/>
  <c r="X58" i="23"/>
  <c r="W58" i="23"/>
  <c r="S58" i="23"/>
  <c r="R58" i="23"/>
  <c r="E58" i="23"/>
  <c r="C58" i="23"/>
  <c r="B58" i="23"/>
  <c r="Q57" i="23"/>
  <c r="T57" i="23"/>
  <c r="AJ57" i="23"/>
  <c r="AK57" i="23"/>
  <c r="AM57" i="23"/>
  <c r="AL57" i="23"/>
  <c r="AC57" i="23"/>
  <c r="AI57" i="23"/>
  <c r="AG57" i="23"/>
  <c r="AF57" i="23"/>
  <c r="AE57" i="23"/>
  <c r="AD57" i="23"/>
  <c r="V57" i="23"/>
  <c r="AB57" i="23"/>
  <c r="Z57" i="23"/>
  <c r="Y57" i="23"/>
  <c r="X57" i="23"/>
  <c r="W57" i="23"/>
  <c r="S57" i="23"/>
  <c r="R57" i="23"/>
  <c r="E57" i="23"/>
  <c r="C57" i="23"/>
  <c r="B57" i="23"/>
  <c r="Q56" i="23"/>
  <c r="T56" i="23"/>
  <c r="AJ56" i="23"/>
  <c r="AK56" i="23"/>
  <c r="AM56" i="23"/>
  <c r="AL56" i="23"/>
  <c r="AC56" i="23"/>
  <c r="AI56" i="23"/>
  <c r="AG56" i="23"/>
  <c r="AF56" i="23"/>
  <c r="AE56" i="23"/>
  <c r="AD56" i="23"/>
  <c r="V56" i="23"/>
  <c r="AB56" i="23"/>
  <c r="Z56" i="23"/>
  <c r="Y56" i="23"/>
  <c r="X56" i="23"/>
  <c r="W56" i="23"/>
  <c r="S56" i="23"/>
  <c r="R56" i="23"/>
  <c r="E56" i="23"/>
  <c r="C56" i="23"/>
  <c r="B56" i="23"/>
  <c r="Q55" i="23"/>
  <c r="T55" i="23"/>
  <c r="AJ55" i="23"/>
  <c r="AK55" i="23"/>
  <c r="AM55" i="23"/>
  <c r="AL55" i="23"/>
  <c r="AC55" i="23"/>
  <c r="AI55" i="23"/>
  <c r="AG55" i="23"/>
  <c r="AF55" i="23"/>
  <c r="AE55" i="23"/>
  <c r="AD55" i="23"/>
  <c r="V55" i="23"/>
  <c r="AB55" i="23"/>
  <c r="Z55" i="23"/>
  <c r="Y55" i="23"/>
  <c r="X55" i="23"/>
  <c r="W55" i="23"/>
  <c r="S55" i="23"/>
  <c r="R55" i="23"/>
  <c r="E55" i="23"/>
  <c r="C55" i="23"/>
  <c r="B55" i="23"/>
  <c r="Q54" i="23"/>
  <c r="T54" i="23"/>
  <c r="AJ54" i="23"/>
  <c r="AK54" i="23"/>
  <c r="AM54" i="23"/>
  <c r="AL54" i="23"/>
  <c r="AC54" i="23"/>
  <c r="AI54" i="23"/>
  <c r="AG54" i="23"/>
  <c r="AF54" i="23"/>
  <c r="AE54" i="23"/>
  <c r="AD54" i="23"/>
  <c r="V54" i="23"/>
  <c r="AB54" i="23"/>
  <c r="Z54" i="23"/>
  <c r="Y54" i="23"/>
  <c r="X54" i="23"/>
  <c r="W54" i="23"/>
  <c r="S54" i="23"/>
  <c r="R54" i="23"/>
  <c r="E54" i="23"/>
  <c r="C54" i="23"/>
  <c r="B54" i="23"/>
  <c r="Q53" i="23"/>
  <c r="T53" i="23"/>
  <c r="AJ53" i="23"/>
  <c r="AK53" i="23"/>
  <c r="AM53" i="23"/>
  <c r="AL53" i="23"/>
  <c r="AC53" i="23"/>
  <c r="AI53" i="23"/>
  <c r="AG53" i="23"/>
  <c r="AF53" i="23"/>
  <c r="AE53" i="23"/>
  <c r="AD53" i="23"/>
  <c r="V53" i="23"/>
  <c r="AB53" i="23"/>
  <c r="Z53" i="23"/>
  <c r="Y53" i="23"/>
  <c r="X53" i="23"/>
  <c r="W53" i="23"/>
  <c r="S53" i="23"/>
  <c r="R53" i="23"/>
  <c r="E53" i="23"/>
  <c r="C53" i="23"/>
  <c r="B53" i="23"/>
  <c r="Q52" i="23"/>
  <c r="T52" i="23"/>
  <c r="AJ52" i="23"/>
  <c r="AK52" i="23"/>
  <c r="AM52" i="23"/>
  <c r="AL52" i="23"/>
  <c r="AC52" i="23"/>
  <c r="AI52" i="23"/>
  <c r="AG52" i="23"/>
  <c r="AF52" i="23"/>
  <c r="AE52" i="23"/>
  <c r="AD52" i="23"/>
  <c r="V52" i="23"/>
  <c r="AB52" i="23"/>
  <c r="Z52" i="23"/>
  <c r="Y52" i="23"/>
  <c r="X52" i="23"/>
  <c r="W52" i="23"/>
  <c r="S52" i="23"/>
  <c r="R52" i="23"/>
  <c r="E52" i="23"/>
  <c r="C52" i="23"/>
  <c r="B52" i="23"/>
  <c r="Q51" i="23"/>
  <c r="T51" i="23"/>
  <c r="AJ51" i="23"/>
  <c r="AK51" i="23"/>
  <c r="AM51" i="23"/>
  <c r="AL51" i="23"/>
  <c r="AC51" i="23"/>
  <c r="AI51" i="23"/>
  <c r="AG51" i="23"/>
  <c r="AF51" i="23"/>
  <c r="AE51" i="23"/>
  <c r="AD51" i="23"/>
  <c r="V51" i="23"/>
  <c r="AB51" i="23"/>
  <c r="Z51" i="23"/>
  <c r="Y51" i="23"/>
  <c r="X51" i="23"/>
  <c r="W51" i="23"/>
  <c r="S51" i="23"/>
  <c r="R51" i="23"/>
  <c r="E51" i="23"/>
  <c r="C51" i="23"/>
  <c r="B51" i="23"/>
  <c r="Q50" i="23"/>
  <c r="T50" i="23"/>
  <c r="AJ50" i="23"/>
  <c r="AK50" i="23"/>
  <c r="AM50" i="23"/>
  <c r="AL50" i="23"/>
  <c r="AC50" i="23"/>
  <c r="AI50" i="23"/>
  <c r="AG50" i="23"/>
  <c r="AF50" i="23"/>
  <c r="AE50" i="23"/>
  <c r="AD50" i="23"/>
  <c r="V50" i="23"/>
  <c r="AB50" i="23"/>
  <c r="Z50" i="23"/>
  <c r="Y50" i="23"/>
  <c r="X50" i="23"/>
  <c r="W50" i="23"/>
  <c r="S50" i="23"/>
  <c r="R50" i="23"/>
  <c r="E50" i="23"/>
  <c r="C50" i="23"/>
  <c r="B50" i="23"/>
  <c r="Q49" i="23"/>
  <c r="T49" i="23"/>
  <c r="AJ49" i="23"/>
  <c r="AK49" i="23"/>
  <c r="AM49" i="23"/>
  <c r="AL49" i="23"/>
  <c r="AC49" i="23"/>
  <c r="AI49" i="23"/>
  <c r="AG49" i="23"/>
  <c r="AF49" i="23"/>
  <c r="AE49" i="23"/>
  <c r="AD49" i="23"/>
  <c r="V49" i="23"/>
  <c r="AB49" i="23"/>
  <c r="Z49" i="23"/>
  <c r="Y49" i="23"/>
  <c r="X49" i="23"/>
  <c r="W49" i="23"/>
  <c r="S49" i="23"/>
  <c r="R49" i="23"/>
  <c r="E49" i="23"/>
  <c r="C49" i="23"/>
  <c r="B49" i="23"/>
  <c r="Q48" i="23"/>
  <c r="T48" i="23"/>
  <c r="AJ48" i="23"/>
  <c r="AK48" i="23"/>
  <c r="AM48" i="23"/>
  <c r="AL48" i="23"/>
  <c r="AC48" i="23"/>
  <c r="AI48" i="23"/>
  <c r="AG48" i="23"/>
  <c r="AF48" i="23"/>
  <c r="AE48" i="23"/>
  <c r="AD48" i="23"/>
  <c r="V48" i="23"/>
  <c r="AB48" i="23"/>
  <c r="Z48" i="23"/>
  <c r="Y48" i="23"/>
  <c r="X48" i="23"/>
  <c r="W48" i="23"/>
  <c r="S48" i="23"/>
  <c r="R48" i="23"/>
  <c r="E48" i="23"/>
  <c r="C48" i="23"/>
  <c r="B48" i="23"/>
  <c r="Q47" i="23"/>
  <c r="T47" i="23"/>
  <c r="AJ47" i="23"/>
  <c r="AK47" i="23"/>
  <c r="AM47" i="23"/>
  <c r="AL47" i="23"/>
  <c r="AC47" i="23"/>
  <c r="AI47" i="23"/>
  <c r="AG47" i="23"/>
  <c r="AF47" i="23"/>
  <c r="AE47" i="23"/>
  <c r="AD47" i="23"/>
  <c r="V47" i="23"/>
  <c r="AB47" i="23"/>
  <c r="Z47" i="23"/>
  <c r="Y47" i="23"/>
  <c r="X47" i="23"/>
  <c r="W47" i="23"/>
  <c r="S47" i="23"/>
  <c r="R47" i="23"/>
  <c r="E47" i="23"/>
  <c r="C47" i="23"/>
  <c r="B47" i="23"/>
  <c r="Q46" i="23"/>
  <c r="T46" i="23"/>
  <c r="AJ46" i="23"/>
  <c r="AK46" i="23"/>
  <c r="AM46" i="23"/>
  <c r="AL46" i="23"/>
  <c r="AC46" i="23"/>
  <c r="AI46" i="23"/>
  <c r="AG46" i="23"/>
  <c r="AF46" i="23"/>
  <c r="AE46" i="23"/>
  <c r="AD46" i="23"/>
  <c r="V46" i="23"/>
  <c r="AB46" i="23"/>
  <c r="Z46" i="23"/>
  <c r="Y46" i="23"/>
  <c r="X46" i="23"/>
  <c r="W46" i="23"/>
  <c r="S46" i="23"/>
  <c r="R46" i="23"/>
  <c r="E46" i="23"/>
  <c r="C46" i="23"/>
  <c r="B46" i="23"/>
  <c r="Q45" i="23"/>
  <c r="T45" i="23"/>
  <c r="AJ45" i="23"/>
  <c r="AK45" i="23"/>
  <c r="AM45" i="23"/>
  <c r="AL45" i="23"/>
  <c r="AC45" i="23"/>
  <c r="AI45" i="23"/>
  <c r="AG45" i="23"/>
  <c r="AF45" i="23"/>
  <c r="AE45" i="23"/>
  <c r="AD45" i="23"/>
  <c r="V45" i="23"/>
  <c r="AB45" i="23"/>
  <c r="Z45" i="23"/>
  <c r="Y45" i="23"/>
  <c r="X45" i="23"/>
  <c r="W45" i="23"/>
  <c r="S45" i="23"/>
  <c r="R45" i="23"/>
  <c r="E45" i="23"/>
  <c r="C45" i="23"/>
  <c r="B45" i="23"/>
  <c r="Q44" i="23"/>
  <c r="T44" i="23"/>
  <c r="AJ44" i="23"/>
  <c r="AK44" i="23"/>
  <c r="AM44" i="23"/>
  <c r="AL44" i="23"/>
  <c r="AC44" i="23"/>
  <c r="AI44" i="23"/>
  <c r="AG44" i="23"/>
  <c r="AF44" i="23"/>
  <c r="AE44" i="23"/>
  <c r="AD44" i="23"/>
  <c r="V44" i="23"/>
  <c r="AB44" i="23"/>
  <c r="Z44" i="23"/>
  <c r="Y44" i="23"/>
  <c r="X44" i="23"/>
  <c r="W44" i="23"/>
  <c r="S44" i="23"/>
  <c r="R44" i="23"/>
  <c r="E44" i="23"/>
  <c r="C44" i="23"/>
  <c r="B44" i="23"/>
  <c r="Q43" i="23"/>
  <c r="T43" i="23"/>
  <c r="AJ43" i="23"/>
  <c r="AK43" i="23"/>
  <c r="AM43" i="23"/>
  <c r="AL43" i="23"/>
  <c r="AC43" i="23"/>
  <c r="AI43" i="23"/>
  <c r="AG43" i="23"/>
  <c r="AF43" i="23"/>
  <c r="AE43" i="23"/>
  <c r="AD43" i="23"/>
  <c r="V43" i="23"/>
  <c r="AB43" i="23"/>
  <c r="Z43" i="23"/>
  <c r="Y43" i="23"/>
  <c r="X43" i="23"/>
  <c r="W43" i="23"/>
  <c r="S43" i="23"/>
  <c r="R43" i="23"/>
  <c r="E43" i="23"/>
  <c r="C43" i="23"/>
  <c r="B43" i="23"/>
  <c r="Q42" i="23"/>
  <c r="T42" i="23"/>
  <c r="AJ42" i="23"/>
  <c r="AK42" i="23"/>
  <c r="AM42" i="23"/>
  <c r="AL42" i="23"/>
  <c r="AC42" i="23"/>
  <c r="AI42" i="23"/>
  <c r="AG42" i="23"/>
  <c r="AF42" i="23"/>
  <c r="AE42" i="23"/>
  <c r="AD42" i="23"/>
  <c r="V42" i="23"/>
  <c r="AB42" i="23"/>
  <c r="Z42" i="23"/>
  <c r="Y42" i="23"/>
  <c r="X42" i="23"/>
  <c r="W42" i="23"/>
  <c r="S42" i="23"/>
  <c r="R42" i="23"/>
  <c r="E42" i="23"/>
  <c r="C42" i="23"/>
  <c r="B42" i="23"/>
  <c r="Q41" i="23"/>
  <c r="T41" i="23"/>
  <c r="AJ41" i="23"/>
  <c r="AK41" i="23"/>
  <c r="AM41" i="23"/>
  <c r="AL41" i="23"/>
  <c r="AC41" i="23"/>
  <c r="AI41" i="23"/>
  <c r="AG41" i="23"/>
  <c r="AF41" i="23"/>
  <c r="AE41" i="23"/>
  <c r="AD41" i="23"/>
  <c r="V41" i="23"/>
  <c r="AB41" i="23"/>
  <c r="Z41" i="23"/>
  <c r="Y41" i="23"/>
  <c r="X41" i="23"/>
  <c r="W41" i="23"/>
  <c r="S41" i="23"/>
  <c r="R41" i="23"/>
  <c r="E41" i="23"/>
  <c r="C41" i="23"/>
  <c r="B41" i="23"/>
  <c r="Q40" i="23"/>
  <c r="T40" i="23"/>
  <c r="AJ40" i="23"/>
  <c r="AK40" i="23"/>
  <c r="AM40" i="23"/>
  <c r="AL40" i="23"/>
  <c r="AC40" i="23"/>
  <c r="AI40" i="23"/>
  <c r="AG40" i="23"/>
  <c r="AF40" i="23"/>
  <c r="AE40" i="23"/>
  <c r="AD40" i="23"/>
  <c r="V40" i="23"/>
  <c r="AB40" i="23"/>
  <c r="Z40" i="23"/>
  <c r="Y40" i="23"/>
  <c r="X40" i="23"/>
  <c r="W40" i="23"/>
  <c r="S40" i="23"/>
  <c r="R40" i="23"/>
  <c r="E40" i="23"/>
  <c r="C40" i="23"/>
  <c r="B40" i="23"/>
  <c r="Q39" i="23"/>
  <c r="T39" i="23"/>
  <c r="AJ39" i="23"/>
  <c r="AK39" i="23"/>
  <c r="AM39" i="23"/>
  <c r="AL39" i="23"/>
  <c r="AC39" i="23"/>
  <c r="AI39" i="23"/>
  <c r="AG39" i="23"/>
  <c r="AF39" i="23"/>
  <c r="AE39" i="23"/>
  <c r="AD39" i="23"/>
  <c r="V39" i="23"/>
  <c r="AB39" i="23"/>
  <c r="Z39" i="23"/>
  <c r="Y39" i="23"/>
  <c r="X39" i="23"/>
  <c r="W39" i="23"/>
  <c r="S39" i="23"/>
  <c r="R39" i="23"/>
  <c r="E39" i="23"/>
  <c r="C39" i="23"/>
  <c r="B39" i="23"/>
  <c r="Q38" i="23"/>
  <c r="T38" i="23"/>
  <c r="AJ38" i="23"/>
  <c r="AK38" i="23"/>
  <c r="AM38" i="23"/>
  <c r="AL38" i="23"/>
  <c r="AC38" i="23"/>
  <c r="AI38" i="23"/>
  <c r="AG38" i="23"/>
  <c r="AF38" i="23"/>
  <c r="AE38" i="23"/>
  <c r="AD38" i="23"/>
  <c r="V38" i="23"/>
  <c r="AB38" i="23"/>
  <c r="Z38" i="23"/>
  <c r="Y38" i="23"/>
  <c r="X38" i="23"/>
  <c r="W38" i="23"/>
  <c r="S38" i="23"/>
  <c r="R38" i="23"/>
  <c r="E38" i="23"/>
  <c r="C38" i="23"/>
  <c r="B38" i="23"/>
  <c r="Q37" i="23"/>
  <c r="T37" i="23"/>
  <c r="AJ37" i="23"/>
  <c r="AK37" i="23"/>
  <c r="AM37" i="23"/>
  <c r="AL37" i="23"/>
  <c r="AC37" i="23"/>
  <c r="AI37" i="23"/>
  <c r="AG37" i="23"/>
  <c r="AF37" i="23"/>
  <c r="AE37" i="23"/>
  <c r="AD37" i="23"/>
  <c r="V37" i="23"/>
  <c r="AB37" i="23"/>
  <c r="Z37" i="23"/>
  <c r="Y37" i="23"/>
  <c r="X37" i="23"/>
  <c r="W37" i="23"/>
  <c r="S37" i="23"/>
  <c r="R37" i="23"/>
  <c r="E37" i="23"/>
  <c r="C37" i="23"/>
  <c r="B37" i="23"/>
  <c r="Q36" i="23"/>
  <c r="T36" i="23"/>
  <c r="AJ36" i="23"/>
  <c r="AK36" i="23"/>
  <c r="AM36" i="23"/>
  <c r="AL36" i="23"/>
  <c r="AC36" i="23"/>
  <c r="AI36" i="23"/>
  <c r="AG36" i="23"/>
  <c r="AF36" i="23"/>
  <c r="AE36" i="23"/>
  <c r="AD36" i="23"/>
  <c r="V36" i="23"/>
  <c r="AB36" i="23"/>
  <c r="Z36" i="23"/>
  <c r="Y36" i="23"/>
  <c r="X36" i="23"/>
  <c r="W36" i="23"/>
  <c r="S36" i="23"/>
  <c r="R36" i="23"/>
  <c r="E36" i="23"/>
  <c r="C36" i="23"/>
  <c r="B36" i="23"/>
  <c r="Q35" i="23"/>
  <c r="T35" i="23"/>
  <c r="AJ35" i="23"/>
  <c r="AK35" i="23"/>
  <c r="AM35" i="23"/>
  <c r="AL35" i="23"/>
  <c r="AC35" i="23"/>
  <c r="AI35" i="23"/>
  <c r="AG35" i="23"/>
  <c r="AF35" i="23"/>
  <c r="AE35" i="23"/>
  <c r="AD35" i="23"/>
  <c r="V35" i="23"/>
  <c r="AB35" i="23"/>
  <c r="Z35" i="23"/>
  <c r="Y35" i="23"/>
  <c r="X35" i="23"/>
  <c r="W35" i="23"/>
  <c r="S35" i="23"/>
  <c r="R35" i="23"/>
  <c r="E35" i="23"/>
  <c r="C35" i="23"/>
  <c r="B35" i="23"/>
  <c r="Q34" i="23"/>
  <c r="T34" i="23"/>
  <c r="AJ34" i="23"/>
  <c r="AK34" i="23"/>
  <c r="AM34" i="23"/>
  <c r="AL34" i="23"/>
  <c r="AC34" i="23"/>
  <c r="AI34" i="23"/>
  <c r="AG34" i="23"/>
  <c r="AF34" i="23"/>
  <c r="AE34" i="23"/>
  <c r="AD34" i="23"/>
  <c r="V34" i="23"/>
  <c r="AB34" i="23"/>
  <c r="Z34" i="23"/>
  <c r="Y34" i="23"/>
  <c r="X34" i="23"/>
  <c r="W34" i="23"/>
  <c r="S34" i="23"/>
  <c r="R34" i="23"/>
  <c r="E34" i="23"/>
  <c r="C34" i="23"/>
  <c r="B34" i="23"/>
  <c r="Q33" i="23"/>
  <c r="T33" i="23"/>
  <c r="AJ33" i="23"/>
  <c r="AK33" i="23"/>
  <c r="AM33" i="23"/>
  <c r="AL33" i="23"/>
  <c r="AC33" i="23"/>
  <c r="AI33" i="23"/>
  <c r="AG33" i="23"/>
  <c r="AF33" i="23"/>
  <c r="AE33" i="23"/>
  <c r="AD33" i="23"/>
  <c r="V33" i="23"/>
  <c r="AB33" i="23"/>
  <c r="Z33" i="23"/>
  <c r="Y33" i="23"/>
  <c r="X33" i="23"/>
  <c r="W33" i="23"/>
  <c r="S33" i="23"/>
  <c r="R33" i="23"/>
  <c r="E33" i="23"/>
  <c r="C33" i="23"/>
  <c r="B33" i="23"/>
  <c r="Q32" i="23"/>
  <c r="T32" i="23"/>
  <c r="AJ32" i="23"/>
  <c r="AK32" i="23"/>
  <c r="AM32" i="23"/>
  <c r="AL32" i="23"/>
  <c r="AC32" i="23"/>
  <c r="AI32" i="23"/>
  <c r="AG32" i="23"/>
  <c r="AF32" i="23"/>
  <c r="AE32" i="23"/>
  <c r="AD32" i="23"/>
  <c r="V32" i="23"/>
  <c r="AB32" i="23"/>
  <c r="Z32" i="23"/>
  <c r="Y32" i="23"/>
  <c r="X32" i="23"/>
  <c r="W32" i="23"/>
  <c r="S32" i="23"/>
  <c r="R32" i="23"/>
  <c r="E32" i="23"/>
  <c r="C32" i="23"/>
  <c r="B32" i="23"/>
  <c r="Q31" i="23"/>
  <c r="T31" i="23"/>
  <c r="AJ31" i="23"/>
  <c r="AK31" i="23"/>
  <c r="AM31" i="23"/>
  <c r="AL31" i="23"/>
  <c r="AC31" i="23"/>
  <c r="AI31" i="23"/>
  <c r="AG31" i="23"/>
  <c r="AF31" i="23"/>
  <c r="AE31" i="23"/>
  <c r="AD31" i="23"/>
  <c r="V31" i="23"/>
  <c r="AB31" i="23"/>
  <c r="Z31" i="23"/>
  <c r="Y31" i="23"/>
  <c r="X31" i="23"/>
  <c r="W31" i="23"/>
  <c r="S31" i="23"/>
  <c r="R31" i="23"/>
  <c r="E31" i="23"/>
  <c r="C31" i="23"/>
  <c r="B31" i="23"/>
  <c r="Q30" i="23"/>
  <c r="T30" i="23"/>
  <c r="AJ30" i="23"/>
  <c r="AK30" i="23"/>
  <c r="AM30" i="23"/>
  <c r="AL30" i="23"/>
  <c r="AC30" i="23"/>
  <c r="AI30" i="23"/>
  <c r="AG30" i="23"/>
  <c r="AF30" i="23"/>
  <c r="AE30" i="23"/>
  <c r="AD30" i="23"/>
  <c r="V30" i="23"/>
  <c r="AB30" i="23"/>
  <c r="Z30" i="23"/>
  <c r="Y30" i="23"/>
  <c r="X30" i="23"/>
  <c r="W30" i="23"/>
  <c r="S30" i="23"/>
  <c r="R30" i="23"/>
  <c r="E30" i="23"/>
  <c r="C30" i="23"/>
  <c r="B30" i="23"/>
  <c r="Q29" i="23"/>
  <c r="T29" i="23"/>
  <c r="AJ29" i="23"/>
  <c r="AK29" i="23"/>
  <c r="AM29" i="23"/>
  <c r="AL29" i="23"/>
  <c r="AC29" i="23"/>
  <c r="AI29" i="23"/>
  <c r="AG29" i="23"/>
  <c r="AF29" i="23"/>
  <c r="AE29" i="23"/>
  <c r="AD29" i="23"/>
  <c r="V29" i="23"/>
  <c r="AB29" i="23"/>
  <c r="Z29" i="23"/>
  <c r="Y29" i="23"/>
  <c r="X29" i="23"/>
  <c r="W29" i="23"/>
  <c r="S29" i="23"/>
  <c r="R29" i="23"/>
  <c r="E29" i="23"/>
  <c r="C29" i="23"/>
  <c r="B29" i="23"/>
  <c r="Q28" i="23"/>
  <c r="T28" i="23"/>
  <c r="AJ28" i="23"/>
  <c r="AK28" i="23"/>
  <c r="AM28" i="23"/>
  <c r="AL28" i="23"/>
  <c r="AC28" i="23"/>
  <c r="AI28" i="23"/>
  <c r="AG28" i="23"/>
  <c r="AF28" i="23"/>
  <c r="AE28" i="23"/>
  <c r="AD28" i="23"/>
  <c r="V28" i="23"/>
  <c r="AB28" i="23"/>
  <c r="Z28" i="23"/>
  <c r="Y28" i="23"/>
  <c r="X28" i="23"/>
  <c r="W28" i="23"/>
  <c r="S28" i="23"/>
  <c r="R28" i="23"/>
  <c r="E28" i="23"/>
  <c r="C28" i="23"/>
  <c r="B28" i="23"/>
  <c r="Q27" i="23"/>
  <c r="T27" i="23"/>
  <c r="AJ27" i="23"/>
  <c r="AK27" i="23"/>
  <c r="AM27" i="23"/>
  <c r="AL27" i="23"/>
  <c r="AC27" i="23"/>
  <c r="AI27" i="23"/>
  <c r="AG27" i="23"/>
  <c r="AF27" i="23"/>
  <c r="AE27" i="23"/>
  <c r="AD27" i="23"/>
  <c r="V27" i="23"/>
  <c r="AB27" i="23"/>
  <c r="Z27" i="23"/>
  <c r="Y27" i="23"/>
  <c r="X27" i="23"/>
  <c r="W27" i="23"/>
  <c r="S27" i="23"/>
  <c r="R27" i="23"/>
  <c r="E27" i="23"/>
  <c r="C27" i="23"/>
  <c r="B27" i="23"/>
  <c r="Q26" i="23"/>
  <c r="T26" i="23"/>
  <c r="AJ26" i="23"/>
  <c r="AK26" i="23"/>
  <c r="AM26" i="23"/>
  <c r="AL26" i="23"/>
  <c r="AC26" i="23"/>
  <c r="AI26" i="23"/>
  <c r="AG26" i="23"/>
  <c r="AF26" i="23"/>
  <c r="AE26" i="23"/>
  <c r="AD26" i="23"/>
  <c r="V26" i="23"/>
  <c r="AB26" i="23"/>
  <c r="Z26" i="23"/>
  <c r="Y26" i="23"/>
  <c r="X26" i="23"/>
  <c r="W26" i="23"/>
  <c r="S26" i="23"/>
  <c r="R26" i="23"/>
  <c r="E26" i="23"/>
  <c r="C26" i="23"/>
  <c r="B26" i="23"/>
  <c r="Q25" i="23"/>
  <c r="T25" i="23"/>
  <c r="AJ25" i="23"/>
  <c r="AK25" i="23"/>
  <c r="AM25" i="23"/>
  <c r="AL25" i="23"/>
  <c r="AC25" i="23"/>
  <c r="AI25" i="23"/>
  <c r="AG25" i="23"/>
  <c r="AF25" i="23"/>
  <c r="AE25" i="23"/>
  <c r="AD25" i="23"/>
  <c r="V25" i="23"/>
  <c r="AB25" i="23"/>
  <c r="Z25" i="23"/>
  <c r="Y25" i="23"/>
  <c r="X25" i="23"/>
  <c r="W25" i="23"/>
  <c r="S25" i="23"/>
  <c r="R25" i="23"/>
  <c r="E25" i="23"/>
  <c r="C25" i="23"/>
  <c r="B25" i="23"/>
  <c r="Q24" i="23"/>
  <c r="T24" i="23"/>
  <c r="AJ24" i="23"/>
  <c r="AK24" i="23"/>
  <c r="AM24" i="23"/>
  <c r="AL24" i="23"/>
  <c r="AC24" i="23"/>
  <c r="AI24" i="23"/>
  <c r="AG24" i="23"/>
  <c r="AF24" i="23"/>
  <c r="AE24" i="23"/>
  <c r="AD24" i="23"/>
  <c r="V24" i="23"/>
  <c r="AB24" i="23"/>
  <c r="Z24" i="23"/>
  <c r="Y24" i="23"/>
  <c r="X24" i="23"/>
  <c r="W24" i="23"/>
  <c r="S24" i="23"/>
  <c r="R24" i="23"/>
  <c r="E24" i="23"/>
  <c r="C24" i="23"/>
  <c r="B24" i="23"/>
  <c r="Q23" i="23"/>
  <c r="T23" i="23"/>
  <c r="AJ23" i="23"/>
  <c r="AK23" i="23"/>
  <c r="AM23" i="23"/>
  <c r="AL23" i="23"/>
  <c r="AC23" i="23"/>
  <c r="AI23" i="23"/>
  <c r="AG23" i="23"/>
  <c r="AF23" i="23"/>
  <c r="AE23" i="23"/>
  <c r="AD23" i="23"/>
  <c r="V23" i="23"/>
  <c r="AB23" i="23"/>
  <c r="Z23" i="23"/>
  <c r="Y23" i="23"/>
  <c r="X23" i="23"/>
  <c r="W23" i="23"/>
  <c r="S23" i="23"/>
  <c r="R23" i="23"/>
  <c r="E23" i="23"/>
  <c r="C23" i="23"/>
  <c r="B23" i="23"/>
  <c r="Q22" i="23"/>
  <c r="T22" i="23"/>
  <c r="AJ22" i="23"/>
  <c r="AK22" i="23"/>
  <c r="AM22" i="23"/>
  <c r="AL22" i="23"/>
  <c r="AC22" i="23"/>
  <c r="AI22" i="23"/>
  <c r="AG22" i="23"/>
  <c r="AF22" i="23"/>
  <c r="AE22" i="23"/>
  <c r="AD22" i="23"/>
  <c r="V22" i="23"/>
  <c r="AB22" i="23"/>
  <c r="Z22" i="23"/>
  <c r="Y22" i="23"/>
  <c r="X22" i="23"/>
  <c r="W22" i="23"/>
  <c r="S22" i="23"/>
  <c r="R22" i="23"/>
  <c r="E22" i="23"/>
  <c r="C22" i="23"/>
  <c r="B22" i="23"/>
  <c r="Q21" i="23"/>
  <c r="T21" i="23"/>
  <c r="AJ21" i="23"/>
  <c r="AK21" i="23"/>
  <c r="AM21" i="23"/>
  <c r="AL21" i="23"/>
  <c r="AC21" i="23"/>
  <c r="AI21" i="23"/>
  <c r="AG21" i="23"/>
  <c r="AF21" i="23"/>
  <c r="AE21" i="23"/>
  <c r="AD21" i="23"/>
  <c r="V21" i="23"/>
  <c r="AB21" i="23"/>
  <c r="Z21" i="23"/>
  <c r="Y21" i="23"/>
  <c r="X21" i="23"/>
  <c r="W21" i="23"/>
  <c r="S21" i="23"/>
  <c r="R21" i="23"/>
  <c r="E21" i="23"/>
  <c r="C21" i="23"/>
  <c r="B21" i="23"/>
  <c r="Q20" i="23"/>
  <c r="T20" i="23"/>
  <c r="AJ20" i="23"/>
  <c r="AK20" i="23"/>
  <c r="AM20" i="23"/>
  <c r="AL20" i="23"/>
  <c r="AC20" i="23"/>
  <c r="AI20" i="23"/>
  <c r="AG20" i="23"/>
  <c r="AF20" i="23"/>
  <c r="AE20" i="23"/>
  <c r="AD20" i="23"/>
  <c r="V20" i="23"/>
  <c r="AB20" i="23"/>
  <c r="Z20" i="23"/>
  <c r="Y20" i="23"/>
  <c r="X20" i="23"/>
  <c r="W20" i="23"/>
  <c r="S20" i="23"/>
  <c r="R20" i="23"/>
  <c r="E20" i="23"/>
  <c r="C20" i="23"/>
  <c r="B20" i="23"/>
  <c r="Q19" i="23"/>
  <c r="T19" i="23"/>
  <c r="AJ19" i="23"/>
  <c r="AK19" i="23"/>
  <c r="AM19" i="23"/>
  <c r="AL19" i="23"/>
  <c r="AC19" i="23"/>
  <c r="AI19" i="23"/>
  <c r="AG19" i="23"/>
  <c r="AF19" i="23"/>
  <c r="AE19" i="23"/>
  <c r="AD19" i="23"/>
  <c r="V19" i="23"/>
  <c r="AB19" i="23"/>
  <c r="Z19" i="23"/>
  <c r="Y19" i="23"/>
  <c r="X19" i="23"/>
  <c r="W19" i="23"/>
  <c r="S19" i="23"/>
  <c r="R19" i="23"/>
  <c r="E19" i="23"/>
  <c r="C19" i="23"/>
  <c r="B19" i="23"/>
  <c r="Q18" i="23"/>
  <c r="T18" i="23"/>
  <c r="AJ18" i="23"/>
  <c r="AK18" i="23"/>
  <c r="AM18" i="23"/>
  <c r="AL18" i="23"/>
  <c r="AC18" i="23"/>
  <c r="AI18" i="23"/>
  <c r="AG18" i="23"/>
  <c r="AF18" i="23"/>
  <c r="AE18" i="23"/>
  <c r="AD18" i="23"/>
  <c r="V18" i="23"/>
  <c r="AB18" i="23"/>
  <c r="Z18" i="23"/>
  <c r="Y18" i="23"/>
  <c r="X18" i="23"/>
  <c r="W18" i="23"/>
  <c r="S18" i="23"/>
  <c r="R18" i="23"/>
  <c r="E18" i="23"/>
  <c r="C18" i="23"/>
  <c r="B18" i="23"/>
  <c r="Q17" i="23"/>
  <c r="T17" i="23"/>
  <c r="AJ17" i="23"/>
  <c r="AK17" i="23"/>
  <c r="AM17" i="23"/>
  <c r="AL17" i="23"/>
  <c r="AC17" i="23"/>
  <c r="AI17" i="23"/>
  <c r="AG17" i="23"/>
  <c r="AF17" i="23"/>
  <c r="AE17" i="23"/>
  <c r="AD17" i="23"/>
  <c r="V17" i="23"/>
  <c r="AB17" i="23"/>
  <c r="Z17" i="23"/>
  <c r="Y17" i="23"/>
  <c r="X17" i="23"/>
  <c r="W17" i="23"/>
  <c r="S17" i="23"/>
  <c r="R17" i="23"/>
  <c r="E17" i="23"/>
  <c r="C17" i="23"/>
  <c r="B17" i="23"/>
  <c r="Q16" i="23"/>
  <c r="T16" i="23"/>
  <c r="AJ16" i="23"/>
  <c r="AK16" i="23"/>
  <c r="AM16" i="23"/>
  <c r="AL16" i="23"/>
  <c r="AC16" i="23"/>
  <c r="AI16" i="23"/>
  <c r="AG16" i="23"/>
  <c r="AF16" i="23"/>
  <c r="AE16" i="23"/>
  <c r="AD16" i="23"/>
  <c r="V16" i="23"/>
  <c r="AB16" i="23"/>
  <c r="Z16" i="23"/>
  <c r="Y16" i="23"/>
  <c r="X16" i="23"/>
  <c r="W16" i="23"/>
  <c r="S16" i="23"/>
  <c r="R16" i="23"/>
  <c r="E16" i="23"/>
  <c r="C16" i="23"/>
  <c r="B16" i="23"/>
  <c r="Q15" i="23"/>
  <c r="T15" i="23"/>
  <c r="AJ15" i="23"/>
  <c r="AK15" i="23"/>
  <c r="AM15" i="23"/>
  <c r="AL15" i="23"/>
  <c r="AC15" i="23"/>
  <c r="AI15" i="23"/>
  <c r="AG15" i="23"/>
  <c r="AF15" i="23"/>
  <c r="AE15" i="23"/>
  <c r="AD15" i="23"/>
  <c r="V15" i="23"/>
  <c r="Z15" i="23"/>
  <c r="Y15" i="23"/>
  <c r="X15" i="23"/>
  <c r="S15" i="23"/>
  <c r="R15" i="23"/>
  <c r="E15" i="23"/>
  <c r="C15" i="23"/>
  <c r="B15" i="23"/>
  <c r="C11" i="23"/>
  <c r="B11" i="23"/>
  <c r="AO5" i="23"/>
  <c r="A83" i="20"/>
  <c r="A51" i="20"/>
  <c r="A9" i="20"/>
  <c r="C2" i="20"/>
  <c r="A11" i="20"/>
  <c r="D2" i="20"/>
  <c r="A105" i="20"/>
  <c r="A107" i="20"/>
  <c r="E2" i="20"/>
  <c r="F2" i="20"/>
  <c r="P2" i="20"/>
  <c r="C3" i="20"/>
  <c r="D3" i="20"/>
  <c r="E3" i="20"/>
  <c r="F3" i="20"/>
  <c r="P3" i="20"/>
  <c r="C4" i="20"/>
  <c r="D4" i="20"/>
  <c r="E4" i="20"/>
  <c r="F4" i="20"/>
  <c r="P4" i="20"/>
  <c r="C5" i="20"/>
  <c r="D5" i="20"/>
  <c r="E5" i="20"/>
  <c r="F5" i="20"/>
  <c r="P5" i="20"/>
  <c r="C6" i="20"/>
  <c r="D6" i="20"/>
  <c r="E6" i="20"/>
  <c r="F6" i="20"/>
  <c r="P6" i="20"/>
  <c r="C7" i="20"/>
  <c r="D7" i="20"/>
  <c r="E7" i="20"/>
  <c r="F7" i="20"/>
  <c r="P7" i="20"/>
  <c r="C8" i="20"/>
  <c r="D8" i="20"/>
  <c r="E8" i="20"/>
  <c r="F8" i="20"/>
  <c r="P8" i="20"/>
  <c r="C9" i="20"/>
  <c r="D9" i="20"/>
  <c r="E9" i="20"/>
  <c r="F9" i="20"/>
  <c r="P9" i="20"/>
  <c r="C10" i="20"/>
  <c r="D10" i="20"/>
  <c r="E10" i="20"/>
  <c r="F10" i="20"/>
  <c r="P10" i="20"/>
  <c r="C11" i="20"/>
  <c r="D11" i="20"/>
  <c r="E11" i="20"/>
  <c r="F11" i="20"/>
  <c r="P11" i="20"/>
  <c r="C12" i="20"/>
  <c r="D12" i="20"/>
  <c r="E12" i="20"/>
  <c r="F12" i="20"/>
  <c r="P12" i="20"/>
  <c r="C13" i="20"/>
  <c r="D13" i="20"/>
  <c r="E13" i="20"/>
  <c r="F13" i="20"/>
  <c r="P13" i="20"/>
  <c r="C14" i="20"/>
  <c r="D14" i="20"/>
  <c r="E14" i="20"/>
  <c r="F14" i="20"/>
  <c r="P14" i="20"/>
  <c r="C15" i="20"/>
  <c r="D15" i="20"/>
  <c r="E15" i="20"/>
  <c r="F15" i="20"/>
  <c r="P15" i="20"/>
  <c r="C16" i="20"/>
  <c r="D16" i="20"/>
  <c r="E16" i="20"/>
  <c r="F16" i="20"/>
  <c r="P16" i="20"/>
  <c r="C17" i="20"/>
  <c r="D17" i="20"/>
  <c r="E17" i="20"/>
  <c r="F17" i="20"/>
  <c r="P17" i="20"/>
  <c r="C18" i="20"/>
  <c r="D18" i="20"/>
  <c r="E18" i="20"/>
  <c r="F18" i="20"/>
  <c r="P18" i="20"/>
  <c r="C19" i="20"/>
  <c r="D19" i="20"/>
  <c r="E19" i="20"/>
  <c r="F19" i="20"/>
  <c r="P19" i="20"/>
  <c r="C20" i="20"/>
  <c r="D20" i="20"/>
  <c r="E20" i="20"/>
  <c r="F20" i="20"/>
  <c r="P20" i="20"/>
  <c r="C21" i="20"/>
  <c r="D21" i="20"/>
  <c r="E21" i="20"/>
  <c r="F21" i="20"/>
  <c r="P21" i="20"/>
  <c r="C22" i="20"/>
  <c r="D22" i="20"/>
  <c r="E22" i="20"/>
  <c r="F22" i="20"/>
  <c r="P22" i="20"/>
  <c r="C23" i="20"/>
  <c r="D23" i="20"/>
  <c r="E23" i="20"/>
  <c r="F23" i="20"/>
  <c r="P23" i="20"/>
  <c r="C24" i="20"/>
  <c r="D24" i="20"/>
  <c r="E24" i="20"/>
  <c r="F24" i="20"/>
  <c r="P24" i="20"/>
  <c r="C25" i="20"/>
  <c r="D25" i="20"/>
  <c r="E25" i="20"/>
  <c r="F25" i="20"/>
  <c r="P25" i="20"/>
  <c r="C26" i="20"/>
  <c r="D26" i="20"/>
  <c r="E26" i="20"/>
  <c r="F26" i="20"/>
  <c r="P26" i="20"/>
  <c r="C27" i="20"/>
  <c r="D27" i="20"/>
  <c r="E27" i="20"/>
  <c r="F27" i="20"/>
  <c r="P27" i="20"/>
  <c r="C28" i="20"/>
  <c r="D28" i="20"/>
  <c r="E28" i="20"/>
  <c r="F28" i="20"/>
  <c r="P28" i="20"/>
  <c r="C29" i="20"/>
  <c r="D29" i="20"/>
  <c r="E29" i="20"/>
  <c r="F29" i="20"/>
  <c r="P29" i="20"/>
  <c r="C30" i="20"/>
  <c r="D30" i="20"/>
  <c r="E30" i="20"/>
  <c r="F30" i="20"/>
  <c r="P30" i="20"/>
  <c r="C31" i="20"/>
  <c r="D31" i="20"/>
  <c r="E31" i="20"/>
  <c r="F31" i="20"/>
  <c r="P31" i="20"/>
  <c r="C32" i="20"/>
  <c r="D32" i="20"/>
  <c r="E32" i="20"/>
  <c r="F32" i="20"/>
  <c r="P32" i="20"/>
  <c r="C33" i="20"/>
  <c r="D33" i="20"/>
  <c r="E33" i="20"/>
  <c r="F33" i="20"/>
  <c r="P33" i="20"/>
  <c r="C34" i="20"/>
  <c r="D34" i="20"/>
  <c r="E34" i="20"/>
  <c r="F34" i="20"/>
  <c r="P34" i="20"/>
  <c r="C35" i="20"/>
  <c r="D35" i="20"/>
  <c r="E35" i="20"/>
  <c r="F35" i="20"/>
  <c r="P35" i="20"/>
  <c r="C36" i="20"/>
  <c r="D36" i="20"/>
  <c r="E36" i="20"/>
  <c r="F36" i="20"/>
  <c r="P36" i="20"/>
  <c r="C37" i="20"/>
  <c r="D37" i="20"/>
  <c r="E37" i="20"/>
  <c r="F37" i="20"/>
  <c r="P37" i="20"/>
  <c r="C38" i="20"/>
  <c r="D38" i="20"/>
  <c r="E38" i="20"/>
  <c r="F38" i="20"/>
  <c r="P38" i="20"/>
  <c r="C39" i="20"/>
  <c r="D39" i="20"/>
  <c r="E39" i="20"/>
  <c r="F39" i="20"/>
  <c r="P39" i="20"/>
  <c r="C40" i="20"/>
  <c r="D40" i="20"/>
  <c r="E40" i="20"/>
  <c r="F40" i="20"/>
  <c r="P40" i="20"/>
  <c r="C41" i="20"/>
  <c r="D41" i="20"/>
  <c r="E41" i="20"/>
  <c r="F41" i="20"/>
  <c r="P41" i="20"/>
  <c r="C42" i="20"/>
  <c r="D42" i="20"/>
  <c r="E42" i="20"/>
  <c r="F42" i="20"/>
  <c r="P42" i="20"/>
  <c r="C43" i="20"/>
  <c r="D43" i="20"/>
  <c r="E43" i="20"/>
  <c r="F43" i="20"/>
  <c r="P43" i="20"/>
  <c r="C44" i="20"/>
  <c r="D44" i="20"/>
  <c r="E44" i="20"/>
  <c r="F44" i="20"/>
  <c r="P44" i="20"/>
  <c r="C45" i="20"/>
  <c r="D45" i="20"/>
  <c r="E45" i="20"/>
  <c r="F45" i="20"/>
  <c r="P45" i="20"/>
  <c r="C46" i="20"/>
  <c r="D46" i="20"/>
  <c r="E46" i="20"/>
  <c r="F46" i="20"/>
  <c r="P46" i="20"/>
  <c r="C47" i="20"/>
  <c r="D47" i="20"/>
  <c r="E47" i="20"/>
  <c r="F47" i="20"/>
  <c r="P47" i="20"/>
  <c r="C48" i="20"/>
  <c r="D48" i="20"/>
  <c r="E48" i="20"/>
  <c r="F48" i="20"/>
  <c r="P48" i="20"/>
  <c r="C49" i="20"/>
  <c r="D49" i="20"/>
  <c r="E49" i="20"/>
  <c r="F49" i="20"/>
  <c r="P49" i="20"/>
  <c r="C50" i="20"/>
  <c r="D50" i="20"/>
  <c r="E50" i="20"/>
  <c r="F50" i="20"/>
  <c r="P50" i="20"/>
  <c r="C51" i="20"/>
  <c r="D51" i="20"/>
  <c r="E51" i="20"/>
  <c r="F51" i="20"/>
  <c r="P51" i="20"/>
  <c r="C52" i="20"/>
  <c r="D52" i="20"/>
  <c r="E52" i="20"/>
  <c r="F52" i="20"/>
  <c r="P52" i="20"/>
  <c r="C53" i="20"/>
  <c r="D53" i="20"/>
  <c r="E53" i="20"/>
  <c r="F53" i="20"/>
  <c r="P53" i="20"/>
  <c r="C54" i="20"/>
  <c r="D54" i="20"/>
  <c r="E54" i="20"/>
  <c r="F54" i="20"/>
  <c r="P54" i="20"/>
  <c r="C55" i="20"/>
  <c r="D55" i="20"/>
  <c r="E55" i="20"/>
  <c r="F55" i="20"/>
  <c r="P55" i="20"/>
  <c r="C56" i="20"/>
  <c r="D56" i="20"/>
  <c r="E56" i="20"/>
  <c r="F56" i="20"/>
  <c r="P56" i="20"/>
  <c r="C57" i="20"/>
  <c r="D57" i="20"/>
  <c r="E57" i="20"/>
  <c r="F57" i="20"/>
  <c r="P57" i="20"/>
  <c r="C58" i="20"/>
  <c r="D58" i="20"/>
  <c r="E58" i="20"/>
  <c r="F58" i="20"/>
  <c r="P58" i="20"/>
  <c r="C59" i="20"/>
  <c r="D59" i="20"/>
  <c r="E59" i="20"/>
  <c r="F59" i="20"/>
  <c r="P59" i="20"/>
  <c r="C60" i="20"/>
  <c r="D60" i="20"/>
  <c r="E60" i="20"/>
  <c r="F60" i="20"/>
  <c r="P60" i="20"/>
  <c r="C61" i="20"/>
  <c r="D61" i="20"/>
  <c r="E61" i="20"/>
  <c r="F61" i="20"/>
  <c r="P61" i="20"/>
  <c r="C62" i="20"/>
  <c r="D62" i="20"/>
  <c r="E62" i="20"/>
  <c r="F62" i="20"/>
  <c r="P62" i="20"/>
  <c r="C63" i="20"/>
  <c r="D63" i="20"/>
  <c r="E63" i="20"/>
  <c r="F63" i="20"/>
  <c r="P63" i="20"/>
  <c r="C64" i="20"/>
  <c r="D64" i="20"/>
  <c r="E64" i="20"/>
  <c r="F64" i="20"/>
  <c r="P64" i="20"/>
  <c r="C65" i="20"/>
  <c r="D65" i="20"/>
  <c r="E65" i="20"/>
  <c r="F65" i="20"/>
  <c r="P65" i="20"/>
  <c r="C66" i="20"/>
  <c r="D66" i="20"/>
  <c r="E66" i="20"/>
  <c r="F66" i="20"/>
  <c r="P66" i="20"/>
  <c r="C67" i="20"/>
  <c r="D67" i="20"/>
  <c r="E67" i="20"/>
  <c r="F67" i="20"/>
  <c r="P67" i="20"/>
  <c r="C68" i="20"/>
  <c r="D68" i="20"/>
  <c r="E68" i="20"/>
  <c r="F68" i="20"/>
  <c r="P68" i="20"/>
  <c r="C69" i="20"/>
  <c r="D69" i="20"/>
  <c r="E69" i="20"/>
  <c r="F69" i="20"/>
  <c r="P69" i="20"/>
  <c r="C70" i="20"/>
  <c r="D70" i="20"/>
  <c r="E70" i="20"/>
  <c r="F70" i="20"/>
  <c r="P70" i="20"/>
  <c r="C71" i="20"/>
  <c r="D71" i="20"/>
  <c r="E71" i="20"/>
  <c r="F71" i="20"/>
  <c r="P71" i="20"/>
  <c r="C72" i="20"/>
  <c r="D72" i="20"/>
  <c r="E72" i="20"/>
  <c r="F72" i="20"/>
  <c r="P72" i="20"/>
  <c r="C73" i="20"/>
  <c r="D73" i="20"/>
  <c r="E73" i="20"/>
  <c r="F73" i="20"/>
  <c r="P73" i="20"/>
  <c r="C74" i="20"/>
  <c r="D74" i="20"/>
  <c r="E74" i="20"/>
  <c r="F74" i="20"/>
  <c r="P74" i="20"/>
  <c r="C75" i="20"/>
  <c r="D75" i="20"/>
  <c r="E75" i="20"/>
  <c r="F75" i="20"/>
  <c r="P75" i="20"/>
  <c r="C76" i="20"/>
  <c r="D76" i="20"/>
  <c r="E76" i="20"/>
  <c r="F76" i="20"/>
  <c r="P76" i="20"/>
  <c r="C77" i="20"/>
  <c r="D77" i="20"/>
  <c r="E77" i="20"/>
  <c r="F77" i="20"/>
  <c r="P77" i="20"/>
  <c r="C78" i="20"/>
  <c r="D78" i="20"/>
  <c r="E78" i="20"/>
  <c r="F78" i="20"/>
  <c r="P78" i="20"/>
  <c r="C79" i="20"/>
  <c r="D79" i="20"/>
  <c r="E79" i="20"/>
  <c r="F79" i="20"/>
  <c r="P79" i="20"/>
  <c r="C80" i="20"/>
  <c r="D80" i="20"/>
  <c r="E80" i="20"/>
  <c r="F80" i="20"/>
  <c r="P80" i="20"/>
  <c r="C81" i="20"/>
  <c r="D81" i="20"/>
  <c r="E81" i="20"/>
  <c r="F81" i="20"/>
  <c r="P81" i="20"/>
  <c r="C82" i="20"/>
  <c r="D82" i="20"/>
  <c r="E82" i="20"/>
  <c r="F82" i="20"/>
  <c r="P82" i="20"/>
  <c r="C83" i="20"/>
  <c r="D83" i="20"/>
  <c r="E83" i="20"/>
  <c r="F83" i="20"/>
  <c r="P83" i="20"/>
  <c r="C84" i="20"/>
  <c r="D84" i="20"/>
  <c r="E84" i="20"/>
  <c r="F84" i="20"/>
  <c r="P84" i="20"/>
  <c r="C85" i="20"/>
  <c r="D85" i="20"/>
  <c r="E85" i="20"/>
  <c r="F85" i="20"/>
  <c r="P85" i="20"/>
  <c r="C86" i="20"/>
  <c r="D86" i="20"/>
  <c r="E86" i="20"/>
  <c r="F86" i="20"/>
  <c r="P86" i="20"/>
  <c r="C87" i="20"/>
  <c r="D87" i="20"/>
  <c r="E87" i="20"/>
  <c r="F87" i="20"/>
  <c r="P87" i="20"/>
  <c r="C88" i="20"/>
  <c r="D88" i="20"/>
  <c r="E88" i="20"/>
  <c r="F88" i="20"/>
  <c r="P88" i="20"/>
  <c r="C89" i="20"/>
  <c r="D89" i="20"/>
  <c r="E89" i="20"/>
  <c r="F89" i="20"/>
  <c r="P89" i="20"/>
  <c r="C90" i="20"/>
  <c r="D90" i="20"/>
  <c r="E90" i="20"/>
  <c r="F90" i="20"/>
  <c r="P90" i="20"/>
  <c r="C91" i="20"/>
  <c r="D91" i="20"/>
  <c r="E91" i="20"/>
  <c r="F91" i="20"/>
  <c r="P91" i="20"/>
  <c r="C92" i="20"/>
  <c r="D92" i="20"/>
  <c r="E92" i="20"/>
  <c r="F92" i="20"/>
  <c r="P92" i="20"/>
  <c r="C93" i="20"/>
  <c r="D93" i="20"/>
  <c r="E93" i="20"/>
  <c r="F93" i="20"/>
  <c r="P93" i="20"/>
  <c r="C94" i="20"/>
  <c r="D94" i="20"/>
  <c r="E94" i="20"/>
  <c r="F94" i="20"/>
  <c r="P94" i="20"/>
  <c r="C95" i="20"/>
  <c r="D95" i="20"/>
  <c r="E95" i="20"/>
  <c r="F95" i="20"/>
  <c r="P95" i="20"/>
  <c r="C96" i="20"/>
  <c r="D96" i="20"/>
  <c r="E96" i="20"/>
  <c r="F96" i="20"/>
  <c r="P96" i="20"/>
  <c r="C97" i="20"/>
  <c r="D97" i="20"/>
  <c r="E97" i="20"/>
  <c r="F97" i="20"/>
  <c r="P97" i="20"/>
  <c r="C98" i="20"/>
  <c r="D98" i="20"/>
  <c r="E98" i="20"/>
  <c r="F98" i="20"/>
  <c r="P98" i="20"/>
  <c r="C99" i="20"/>
  <c r="D99" i="20"/>
  <c r="E99" i="20"/>
  <c r="F99" i="20"/>
  <c r="P99" i="20"/>
  <c r="C100" i="20"/>
  <c r="D100" i="20"/>
  <c r="E100" i="20"/>
  <c r="F100" i="20"/>
  <c r="P100" i="20"/>
  <c r="C101" i="20"/>
  <c r="D101" i="20"/>
  <c r="E101" i="20"/>
  <c r="F101" i="20"/>
  <c r="P101" i="20"/>
  <c r="Q101" i="20"/>
  <c r="I101" i="20"/>
  <c r="G101" i="20"/>
  <c r="H101" i="20"/>
  <c r="S101" i="20"/>
  <c r="R101" i="20"/>
  <c r="Q100" i="20"/>
  <c r="I100" i="20"/>
  <c r="G100" i="20"/>
  <c r="H100" i="20"/>
  <c r="S100" i="20"/>
  <c r="R100" i="20"/>
  <c r="Q99" i="20"/>
  <c r="I99" i="20"/>
  <c r="G99" i="20"/>
  <c r="H99" i="20"/>
  <c r="S99" i="20"/>
  <c r="R99" i="20"/>
  <c r="Q98" i="20"/>
  <c r="I98" i="20"/>
  <c r="G98" i="20"/>
  <c r="H98" i="20"/>
  <c r="S98" i="20"/>
  <c r="R98" i="20"/>
  <c r="Q97" i="20"/>
  <c r="I97" i="20"/>
  <c r="G97" i="20"/>
  <c r="H97" i="20"/>
  <c r="S97" i="20"/>
  <c r="R97" i="20"/>
  <c r="Q96" i="20"/>
  <c r="I96" i="20"/>
  <c r="G96" i="20"/>
  <c r="H96" i="20"/>
  <c r="S96" i="20"/>
  <c r="R96" i="20"/>
  <c r="Q95" i="20"/>
  <c r="I95" i="20"/>
  <c r="G95" i="20"/>
  <c r="H95" i="20"/>
  <c r="S95" i="20"/>
  <c r="R95" i="20"/>
  <c r="Q94" i="20"/>
  <c r="I94" i="20"/>
  <c r="G94" i="20"/>
  <c r="H94" i="20"/>
  <c r="S94" i="20"/>
  <c r="R94" i="20"/>
  <c r="Q93" i="20"/>
  <c r="I93" i="20"/>
  <c r="G93" i="20"/>
  <c r="H93" i="20"/>
  <c r="S93" i="20"/>
  <c r="R93" i="20"/>
  <c r="Q92" i="20"/>
  <c r="I92" i="20"/>
  <c r="G92" i="20"/>
  <c r="H92" i="20"/>
  <c r="S92" i="20"/>
  <c r="R92" i="20"/>
  <c r="Q91" i="20"/>
  <c r="I91" i="20"/>
  <c r="G91" i="20"/>
  <c r="H91" i="20"/>
  <c r="S91" i="20"/>
  <c r="R91" i="20"/>
  <c r="Q90" i="20"/>
  <c r="I90" i="20"/>
  <c r="G90" i="20"/>
  <c r="H90" i="20"/>
  <c r="S90" i="20"/>
  <c r="R90" i="20"/>
  <c r="Q89" i="20"/>
  <c r="I89" i="20"/>
  <c r="G89" i="20"/>
  <c r="H89" i="20"/>
  <c r="S89" i="20"/>
  <c r="R89" i="20"/>
  <c r="Q88" i="20"/>
  <c r="I88" i="20"/>
  <c r="G88" i="20"/>
  <c r="H88" i="20"/>
  <c r="S88" i="20"/>
  <c r="R88" i="20"/>
  <c r="Q87" i="20"/>
  <c r="I87" i="20"/>
  <c r="G87" i="20"/>
  <c r="H87" i="20"/>
  <c r="S87" i="20"/>
  <c r="R87" i="20"/>
  <c r="Q86" i="20"/>
  <c r="I86" i="20"/>
  <c r="G86" i="20"/>
  <c r="H86" i="20"/>
  <c r="S86" i="20"/>
  <c r="R86" i="20"/>
  <c r="Q85" i="20"/>
  <c r="I85" i="20"/>
  <c r="G85" i="20"/>
  <c r="H85" i="20"/>
  <c r="S85" i="20"/>
  <c r="R85" i="20"/>
  <c r="Q84" i="20"/>
  <c r="I84" i="20"/>
  <c r="G84" i="20"/>
  <c r="H84" i="20"/>
  <c r="S84" i="20"/>
  <c r="R84" i="20"/>
  <c r="Q83" i="20"/>
  <c r="I83" i="20"/>
  <c r="G83" i="20"/>
  <c r="H83" i="20"/>
  <c r="S83" i="20"/>
  <c r="R83" i="20"/>
  <c r="Q82" i="20"/>
  <c r="I82" i="20"/>
  <c r="G82" i="20"/>
  <c r="H82" i="20"/>
  <c r="S82" i="20"/>
  <c r="R82" i="20"/>
  <c r="Q81" i="20"/>
  <c r="I81" i="20"/>
  <c r="G81" i="20"/>
  <c r="H81" i="20"/>
  <c r="S81" i="20"/>
  <c r="R81" i="20"/>
  <c r="Q80" i="20"/>
  <c r="I80" i="20"/>
  <c r="G80" i="20"/>
  <c r="H80" i="20"/>
  <c r="S80" i="20"/>
  <c r="R80" i="20"/>
  <c r="Q79" i="20"/>
  <c r="I79" i="20"/>
  <c r="G79" i="20"/>
  <c r="H79" i="20"/>
  <c r="S79" i="20"/>
  <c r="R79" i="20"/>
  <c r="Q78" i="20"/>
  <c r="I78" i="20"/>
  <c r="G78" i="20"/>
  <c r="H78" i="20"/>
  <c r="S78" i="20"/>
  <c r="R78" i="20"/>
  <c r="Q77" i="20"/>
  <c r="I77" i="20"/>
  <c r="G77" i="20"/>
  <c r="H77" i="20"/>
  <c r="S77" i="20"/>
  <c r="R77" i="20"/>
  <c r="Q76" i="20"/>
  <c r="I76" i="20"/>
  <c r="G76" i="20"/>
  <c r="H76" i="20"/>
  <c r="S76" i="20"/>
  <c r="R76" i="20"/>
  <c r="Q75" i="20"/>
  <c r="I75" i="20"/>
  <c r="G75" i="20"/>
  <c r="H75" i="20"/>
  <c r="S75" i="20"/>
  <c r="R75" i="20"/>
  <c r="Q74" i="20"/>
  <c r="I74" i="20"/>
  <c r="G74" i="20"/>
  <c r="H74" i="20"/>
  <c r="S74" i="20"/>
  <c r="R74" i="20"/>
  <c r="Q73" i="20"/>
  <c r="I73" i="20"/>
  <c r="G73" i="20"/>
  <c r="H73" i="20"/>
  <c r="S73" i="20"/>
  <c r="R73" i="20"/>
  <c r="Q72" i="20"/>
  <c r="I72" i="20"/>
  <c r="G72" i="20"/>
  <c r="H72" i="20"/>
  <c r="S72" i="20"/>
  <c r="R72" i="20"/>
  <c r="Q71" i="20"/>
  <c r="I71" i="20"/>
  <c r="G71" i="20"/>
  <c r="H71" i="20"/>
  <c r="S71" i="20"/>
  <c r="R71" i="20"/>
  <c r="Q70" i="20"/>
  <c r="I70" i="20"/>
  <c r="G70" i="20"/>
  <c r="H70" i="20"/>
  <c r="S70" i="20"/>
  <c r="R70" i="20"/>
  <c r="Q69" i="20"/>
  <c r="I69" i="20"/>
  <c r="G69" i="20"/>
  <c r="H69" i="20"/>
  <c r="S69" i="20"/>
  <c r="R69" i="20"/>
  <c r="Q68" i="20"/>
  <c r="I68" i="20"/>
  <c r="G68" i="20"/>
  <c r="H68" i="20"/>
  <c r="S68" i="20"/>
  <c r="R68" i="20"/>
  <c r="Q67" i="20"/>
  <c r="I67" i="20"/>
  <c r="G67" i="20"/>
  <c r="H67" i="20"/>
  <c r="S67" i="20"/>
  <c r="R67" i="20"/>
  <c r="Q66" i="20"/>
  <c r="I66" i="20"/>
  <c r="G66" i="20"/>
  <c r="H66" i="20"/>
  <c r="S66" i="20"/>
  <c r="R66" i="20"/>
  <c r="Q65" i="20"/>
  <c r="I65" i="20"/>
  <c r="G65" i="20"/>
  <c r="H65" i="20"/>
  <c r="S65" i="20"/>
  <c r="R65" i="20"/>
  <c r="Q64" i="20"/>
  <c r="I64" i="20"/>
  <c r="G64" i="20"/>
  <c r="H64" i="20"/>
  <c r="S64" i="20"/>
  <c r="R64" i="20"/>
  <c r="Q63" i="20"/>
  <c r="I63" i="20"/>
  <c r="G63" i="20"/>
  <c r="H63" i="20"/>
  <c r="S63" i="20"/>
  <c r="R63" i="20"/>
  <c r="Q62" i="20"/>
  <c r="I62" i="20"/>
  <c r="G62" i="20"/>
  <c r="H62" i="20"/>
  <c r="S62" i="20"/>
  <c r="R62" i="20"/>
  <c r="Q61" i="20"/>
  <c r="I61" i="20"/>
  <c r="G61" i="20"/>
  <c r="H61" i="20"/>
  <c r="S61" i="20"/>
  <c r="R61" i="20"/>
  <c r="Q60" i="20"/>
  <c r="I60" i="20"/>
  <c r="G60" i="20"/>
  <c r="H60" i="20"/>
  <c r="S60" i="20"/>
  <c r="R60" i="20"/>
  <c r="Q59" i="20"/>
  <c r="I59" i="20"/>
  <c r="G59" i="20"/>
  <c r="H59" i="20"/>
  <c r="S59" i="20"/>
  <c r="R59" i="20"/>
  <c r="Q58" i="20"/>
  <c r="I58" i="20"/>
  <c r="G58" i="20"/>
  <c r="H58" i="20"/>
  <c r="S58" i="20"/>
  <c r="R58" i="20"/>
  <c r="Q57" i="20"/>
  <c r="I57" i="20"/>
  <c r="G57" i="20"/>
  <c r="H57" i="20"/>
  <c r="S57" i="20"/>
  <c r="R57" i="20"/>
  <c r="Q56" i="20"/>
  <c r="I56" i="20"/>
  <c r="G56" i="20"/>
  <c r="H56" i="20"/>
  <c r="S56" i="20"/>
  <c r="R56" i="20"/>
  <c r="Q55" i="20"/>
  <c r="I55" i="20"/>
  <c r="G55" i="20"/>
  <c r="H55" i="20"/>
  <c r="S55" i="20"/>
  <c r="R55" i="20"/>
  <c r="Q54" i="20"/>
  <c r="I54" i="20"/>
  <c r="G54" i="20"/>
  <c r="H54" i="20"/>
  <c r="S54" i="20"/>
  <c r="R54" i="20"/>
  <c r="Q53" i="20"/>
  <c r="I53" i="20"/>
  <c r="G53" i="20"/>
  <c r="H53" i="20"/>
  <c r="S53" i="20"/>
  <c r="R53" i="20"/>
  <c r="Q52" i="20"/>
  <c r="I52" i="20"/>
  <c r="G52" i="20"/>
  <c r="H52" i="20"/>
  <c r="S52" i="20"/>
  <c r="R52" i="20"/>
  <c r="Q51" i="20"/>
  <c r="I51" i="20"/>
  <c r="G51" i="20"/>
  <c r="H51" i="20"/>
  <c r="S51" i="20"/>
  <c r="R51" i="20"/>
  <c r="Q50" i="20"/>
  <c r="I50" i="20"/>
  <c r="G50" i="20"/>
  <c r="H50" i="20"/>
  <c r="S50" i="20"/>
  <c r="R50" i="20"/>
  <c r="Q49" i="20"/>
  <c r="I49" i="20"/>
  <c r="G49" i="20"/>
  <c r="H49" i="20"/>
  <c r="S49" i="20"/>
  <c r="R49" i="20"/>
  <c r="Q48" i="20"/>
  <c r="I48" i="20"/>
  <c r="G48" i="20"/>
  <c r="H48" i="20"/>
  <c r="S48" i="20"/>
  <c r="R48" i="20"/>
  <c r="Q47" i="20"/>
  <c r="I47" i="20"/>
  <c r="G47" i="20"/>
  <c r="H47" i="20"/>
  <c r="S47" i="20"/>
  <c r="R47" i="20"/>
  <c r="Q46" i="20"/>
  <c r="I46" i="20"/>
  <c r="G46" i="20"/>
  <c r="H46" i="20"/>
  <c r="S46" i="20"/>
  <c r="R46" i="20"/>
  <c r="Q45" i="20"/>
  <c r="I45" i="20"/>
  <c r="G45" i="20"/>
  <c r="H45" i="20"/>
  <c r="S45" i="20"/>
  <c r="R45" i="20"/>
  <c r="Q44" i="20"/>
  <c r="I44" i="20"/>
  <c r="G44" i="20"/>
  <c r="H44" i="20"/>
  <c r="S44" i="20"/>
  <c r="R44" i="20"/>
  <c r="Q43" i="20"/>
  <c r="I43" i="20"/>
  <c r="G43" i="20"/>
  <c r="H43" i="20"/>
  <c r="S43" i="20"/>
  <c r="R43" i="20"/>
  <c r="Q42" i="20"/>
  <c r="I42" i="20"/>
  <c r="G42" i="20"/>
  <c r="H42" i="20"/>
  <c r="S42" i="20"/>
  <c r="R42" i="20"/>
  <c r="Q41" i="20"/>
  <c r="I41" i="20"/>
  <c r="G41" i="20"/>
  <c r="H41" i="20"/>
  <c r="S41" i="20"/>
  <c r="R41" i="20"/>
  <c r="Q40" i="20"/>
  <c r="I40" i="20"/>
  <c r="G40" i="20"/>
  <c r="H40" i="20"/>
  <c r="S40" i="20"/>
  <c r="R40" i="20"/>
  <c r="Q39" i="20"/>
  <c r="I39" i="20"/>
  <c r="G39" i="20"/>
  <c r="H39" i="20"/>
  <c r="S39" i="20"/>
  <c r="R39" i="20"/>
  <c r="Q38" i="20"/>
  <c r="I38" i="20"/>
  <c r="G38" i="20"/>
  <c r="H38" i="20"/>
  <c r="S38" i="20"/>
  <c r="R38" i="20"/>
  <c r="Q37" i="20"/>
  <c r="I37" i="20"/>
  <c r="G37" i="20"/>
  <c r="H37" i="20"/>
  <c r="S37" i="20"/>
  <c r="R37" i="20"/>
  <c r="Q36" i="20"/>
  <c r="I36" i="20"/>
  <c r="G36" i="20"/>
  <c r="H36" i="20"/>
  <c r="S36" i="20"/>
  <c r="R36" i="20"/>
  <c r="Q35" i="20"/>
  <c r="I35" i="20"/>
  <c r="G35" i="20"/>
  <c r="H35" i="20"/>
  <c r="S35" i="20"/>
  <c r="R35" i="20"/>
  <c r="Q34" i="20"/>
  <c r="I34" i="20"/>
  <c r="G34" i="20"/>
  <c r="H34" i="20"/>
  <c r="S34" i="20"/>
  <c r="R34" i="20"/>
  <c r="Q33" i="20"/>
  <c r="I33" i="20"/>
  <c r="G33" i="20"/>
  <c r="H33" i="20"/>
  <c r="S33" i="20"/>
  <c r="R33" i="20"/>
  <c r="Q32" i="20"/>
  <c r="I32" i="20"/>
  <c r="G32" i="20"/>
  <c r="H32" i="20"/>
  <c r="S32" i="20"/>
  <c r="R32" i="20"/>
  <c r="Q31" i="20"/>
  <c r="I31" i="20"/>
  <c r="G31" i="20"/>
  <c r="H31" i="20"/>
  <c r="S31" i="20"/>
  <c r="R31" i="20"/>
  <c r="Q30" i="20"/>
  <c r="I30" i="20"/>
  <c r="G30" i="20"/>
  <c r="H30" i="20"/>
  <c r="S30" i="20"/>
  <c r="R30" i="20"/>
  <c r="Q29" i="20"/>
  <c r="I29" i="20"/>
  <c r="G29" i="20"/>
  <c r="H29" i="20"/>
  <c r="S29" i="20"/>
  <c r="R29" i="20"/>
  <c r="Q28" i="20"/>
  <c r="I28" i="20"/>
  <c r="G28" i="20"/>
  <c r="H28" i="20"/>
  <c r="S28" i="20"/>
  <c r="R28" i="20"/>
  <c r="Q27" i="20"/>
  <c r="I27" i="20"/>
  <c r="G27" i="20"/>
  <c r="H27" i="20"/>
  <c r="S27" i="20"/>
  <c r="R27" i="20"/>
  <c r="Q26" i="20"/>
  <c r="I26" i="20"/>
  <c r="G26" i="20"/>
  <c r="H26" i="20"/>
  <c r="S26" i="20"/>
  <c r="R26" i="20"/>
  <c r="Q25" i="20"/>
  <c r="I25" i="20"/>
  <c r="G25" i="20"/>
  <c r="H25" i="20"/>
  <c r="S25" i="20"/>
  <c r="R25" i="20"/>
  <c r="Q24" i="20"/>
  <c r="I24" i="20"/>
  <c r="G24" i="20"/>
  <c r="H24" i="20"/>
  <c r="S24" i="20"/>
  <c r="R24" i="20"/>
  <c r="Q23" i="20"/>
  <c r="I23" i="20"/>
  <c r="G23" i="20"/>
  <c r="H23" i="20"/>
  <c r="S23" i="20"/>
  <c r="R23" i="20"/>
  <c r="Q22" i="20"/>
  <c r="I22" i="20"/>
  <c r="G22" i="20"/>
  <c r="H22" i="20"/>
  <c r="S22" i="20"/>
  <c r="R22" i="20"/>
  <c r="Q21" i="20"/>
  <c r="I21" i="20"/>
  <c r="G21" i="20"/>
  <c r="H21" i="20"/>
  <c r="S21" i="20"/>
  <c r="R21" i="20"/>
  <c r="Q20" i="20"/>
  <c r="I20" i="20"/>
  <c r="G20" i="20"/>
  <c r="H20" i="20"/>
  <c r="S20" i="20"/>
  <c r="R20" i="20"/>
  <c r="Q19" i="20"/>
  <c r="I19" i="20"/>
  <c r="G19" i="20"/>
  <c r="H19" i="20"/>
  <c r="S19" i="20"/>
  <c r="R19" i="20"/>
  <c r="Q18" i="20"/>
  <c r="I18" i="20"/>
  <c r="G18" i="20"/>
  <c r="H18" i="20"/>
  <c r="S18" i="20"/>
  <c r="R18" i="20"/>
  <c r="Q17" i="20"/>
  <c r="I17" i="20"/>
  <c r="G17" i="20"/>
  <c r="H17" i="20"/>
  <c r="S17" i="20"/>
  <c r="R17" i="20"/>
  <c r="Q16" i="20"/>
  <c r="I16" i="20"/>
  <c r="G16" i="20"/>
  <c r="H16" i="20"/>
  <c r="S16" i="20"/>
  <c r="R16" i="20"/>
  <c r="Q15" i="20"/>
  <c r="I15" i="20"/>
  <c r="G15" i="20"/>
  <c r="H15" i="20"/>
  <c r="S15" i="20"/>
  <c r="R15" i="20"/>
  <c r="Q14" i="20"/>
  <c r="I14" i="20"/>
  <c r="G14" i="20"/>
  <c r="H14" i="20"/>
  <c r="S14" i="20"/>
  <c r="R14" i="20"/>
  <c r="Q13" i="20"/>
  <c r="I13" i="20"/>
  <c r="G13" i="20"/>
  <c r="H13" i="20"/>
  <c r="S13" i="20"/>
  <c r="R13" i="20"/>
  <c r="Q12" i="20"/>
  <c r="I12" i="20"/>
  <c r="G12" i="20"/>
  <c r="H12" i="20"/>
  <c r="S12" i="20"/>
  <c r="R12" i="20"/>
  <c r="Q11" i="20"/>
  <c r="I11" i="20"/>
  <c r="G11" i="20"/>
  <c r="H11" i="20"/>
  <c r="S11" i="20"/>
  <c r="R11" i="20"/>
  <c r="Q10" i="20"/>
  <c r="I10" i="20"/>
  <c r="G10" i="20"/>
  <c r="H10" i="20"/>
  <c r="S10" i="20"/>
  <c r="R10" i="20"/>
  <c r="Q9" i="20"/>
  <c r="I9" i="20"/>
  <c r="G9" i="20"/>
  <c r="H9" i="20"/>
  <c r="S9" i="20"/>
  <c r="R9" i="20"/>
  <c r="Q8" i="20"/>
  <c r="I8" i="20"/>
  <c r="G8" i="20"/>
  <c r="H8" i="20"/>
  <c r="S8" i="20"/>
  <c r="R8" i="20"/>
  <c r="Q7" i="20"/>
  <c r="I7" i="20"/>
  <c r="G7" i="20"/>
  <c r="H7" i="20"/>
  <c r="S7" i="20"/>
  <c r="R7" i="20"/>
  <c r="Q6" i="20"/>
  <c r="I6" i="20"/>
  <c r="G6" i="20"/>
  <c r="H6" i="20"/>
  <c r="S6" i="20"/>
  <c r="R6" i="20"/>
  <c r="Q5" i="20"/>
  <c r="I5" i="20"/>
  <c r="G5" i="20"/>
  <c r="H5" i="20"/>
  <c r="S5" i="20"/>
  <c r="R5" i="20"/>
  <c r="Q4" i="20"/>
  <c r="I4" i="20"/>
  <c r="G4" i="20"/>
  <c r="H4" i="20"/>
  <c r="S4" i="20"/>
  <c r="R4" i="20"/>
  <c r="Q3" i="20"/>
  <c r="I3" i="20"/>
  <c r="G3" i="20"/>
  <c r="H3" i="20"/>
  <c r="S3" i="20"/>
  <c r="R3" i="20"/>
  <c r="Q2" i="20"/>
  <c r="I2" i="20"/>
  <c r="G2" i="20"/>
  <c r="H2" i="20"/>
  <c r="S2" i="20"/>
  <c r="R2" i="20"/>
  <c r="A71" i="20"/>
  <c r="K2" i="20"/>
  <c r="K3" i="20"/>
  <c r="K4" i="20"/>
  <c r="K5" i="20"/>
  <c r="K6" i="20"/>
  <c r="K7" i="20"/>
  <c r="K8" i="20"/>
  <c r="K9" i="20"/>
  <c r="K10" i="20"/>
  <c r="K11" i="20"/>
  <c r="K12" i="20"/>
  <c r="K13" i="20"/>
  <c r="K14" i="20"/>
  <c r="K15" i="20"/>
  <c r="K16" i="20"/>
  <c r="K17" i="20"/>
  <c r="K18" i="20"/>
  <c r="K19" i="20"/>
  <c r="K20" i="20"/>
  <c r="K21" i="20"/>
  <c r="K22" i="20"/>
  <c r="K23" i="20"/>
  <c r="K24" i="20"/>
  <c r="K25" i="20"/>
  <c r="K26" i="20"/>
  <c r="K27" i="20"/>
  <c r="K28" i="20"/>
  <c r="K29" i="20"/>
  <c r="K30" i="20"/>
  <c r="K31" i="20"/>
  <c r="K32" i="20"/>
  <c r="K33" i="20"/>
  <c r="K34" i="20"/>
  <c r="K35" i="20"/>
  <c r="K36" i="20"/>
  <c r="K37" i="20"/>
  <c r="K38" i="20"/>
  <c r="K39" i="20"/>
  <c r="K40" i="20"/>
  <c r="K41" i="20"/>
  <c r="K42" i="20"/>
  <c r="K43" i="20"/>
  <c r="K44" i="20"/>
  <c r="K45" i="20"/>
  <c r="K46" i="20"/>
  <c r="K47" i="20"/>
  <c r="K48" i="20"/>
  <c r="K49" i="20"/>
  <c r="K50" i="20"/>
  <c r="K51" i="20"/>
  <c r="K52" i="20"/>
  <c r="K53" i="20"/>
  <c r="K54" i="20"/>
  <c r="K55" i="20"/>
  <c r="K56" i="20"/>
  <c r="K57" i="20"/>
  <c r="K58" i="20"/>
  <c r="K59" i="20"/>
  <c r="K60" i="20"/>
  <c r="K61" i="20"/>
  <c r="K62" i="20"/>
  <c r="K63" i="20"/>
  <c r="K64" i="20"/>
  <c r="K65" i="20"/>
  <c r="K66" i="20"/>
  <c r="K67" i="20"/>
  <c r="K68" i="20"/>
  <c r="K69" i="20"/>
  <c r="K70" i="20"/>
  <c r="K71" i="20"/>
  <c r="K72" i="20"/>
  <c r="K73" i="20"/>
  <c r="K74" i="20"/>
  <c r="K75" i="20"/>
  <c r="K76" i="20"/>
  <c r="K77" i="20"/>
  <c r="K78" i="20"/>
  <c r="K79" i="20"/>
  <c r="K80" i="20"/>
  <c r="K81" i="20"/>
  <c r="K82" i="20"/>
  <c r="K83" i="20"/>
  <c r="K84" i="20"/>
  <c r="K85" i="20"/>
  <c r="K86" i="20"/>
  <c r="K87" i="20"/>
  <c r="K88" i="20"/>
  <c r="K89" i="20"/>
  <c r="K90" i="20"/>
  <c r="K91" i="20"/>
  <c r="K92" i="20"/>
  <c r="K93" i="20"/>
  <c r="K94" i="20"/>
  <c r="K95" i="20"/>
  <c r="K96" i="20"/>
  <c r="K97" i="20"/>
  <c r="K98" i="20"/>
  <c r="K99" i="20"/>
  <c r="K100" i="20"/>
  <c r="K101" i="20"/>
  <c r="L101" i="20"/>
  <c r="AE101" i="20"/>
  <c r="Z101" i="20"/>
  <c r="Y101" i="20"/>
  <c r="AG101" i="20"/>
  <c r="AH101" i="20"/>
  <c r="L100" i="20"/>
  <c r="AE100" i="20"/>
  <c r="Z100" i="20"/>
  <c r="Y100" i="20"/>
  <c r="AG100" i="20"/>
  <c r="AH100" i="20"/>
  <c r="L99" i="20"/>
  <c r="AE99" i="20"/>
  <c r="Z99" i="20"/>
  <c r="Y99" i="20"/>
  <c r="AG99" i="20"/>
  <c r="AH99" i="20"/>
  <c r="L98" i="20"/>
  <c r="AE98" i="20"/>
  <c r="Z98" i="20"/>
  <c r="Y98" i="20"/>
  <c r="AG98" i="20"/>
  <c r="AH98" i="20"/>
  <c r="L97" i="20"/>
  <c r="AE97" i="20"/>
  <c r="Z97" i="20"/>
  <c r="Y97" i="20"/>
  <c r="AG97" i="20"/>
  <c r="AH97" i="20"/>
  <c r="L96" i="20"/>
  <c r="AE96" i="20"/>
  <c r="Z96" i="20"/>
  <c r="Y96" i="20"/>
  <c r="AG96" i="20"/>
  <c r="AH96" i="20"/>
  <c r="L95" i="20"/>
  <c r="AE95" i="20"/>
  <c r="Z95" i="20"/>
  <c r="Y95" i="20"/>
  <c r="AG95" i="20"/>
  <c r="AH95" i="20"/>
  <c r="L94" i="20"/>
  <c r="AE94" i="20"/>
  <c r="Z94" i="20"/>
  <c r="Y94" i="20"/>
  <c r="AG94" i="20"/>
  <c r="AH94" i="20"/>
  <c r="L93" i="20"/>
  <c r="AE93" i="20"/>
  <c r="Z93" i="20"/>
  <c r="Y93" i="20"/>
  <c r="AG93" i="20"/>
  <c r="AH93" i="20"/>
  <c r="L92" i="20"/>
  <c r="AE92" i="20"/>
  <c r="Z92" i="20"/>
  <c r="Y92" i="20"/>
  <c r="AG92" i="20"/>
  <c r="AH92" i="20"/>
  <c r="L91" i="20"/>
  <c r="AE91" i="20"/>
  <c r="Z91" i="20"/>
  <c r="Y91" i="20"/>
  <c r="AG91" i="20"/>
  <c r="AH91" i="20"/>
  <c r="L90" i="20"/>
  <c r="AE90" i="20"/>
  <c r="Z90" i="20"/>
  <c r="Y90" i="20"/>
  <c r="AG90" i="20"/>
  <c r="AH90" i="20"/>
  <c r="L89" i="20"/>
  <c r="AE89" i="20"/>
  <c r="Z89" i="20"/>
  <c r="Y89" i="20"/>
  <c r="AG89" i="20"/>
  <c r="AH89" i="20"/>
  <c r="L88" i="20"/>
  <c r="AE88" i="20"/>
  <c r="Z88" i="20"/>
  <c r="Y88" i="20"/>
  <c r="AG88" i="20"/>
  <c r="AH88" i="20"/>
  <c r="L87" i="20"/>
  <c r="AE87" i="20"/>
  <c r="Z87" i="20"/>
  <c r="Y87" i="20"/>
  <c r="AG87" i="20"/>
  <c r="AH87" i="20"/>
  <c r="L86" i="20"/>
  <c r="AE86" i="20"/>
  <c r="Z86" i="20"/>
  <c r="Y86" i="20"/>
  <c r="AG86" i="20"/>
  <c r="AH86" i="20"/>
  <c r="L85" i="20"/>
  <c r="AE85" i="20"/>
  <c r="Z85" i="20"/>
  <c r="Y85" i="20"/>
  <c r="AG85" i="20"/>
  <c r="AH85" i="20"/>
  <c r="L84" i="20"/>
  <c r="AE84" i="20"/>
  <c r="Z84" i="20"/>
  <c r="Y84" i="20"/>
  <c r="AG84" i="20"/>
  <c r="AH84" i="20"/>
  <c r="L83" i="20"/>
  <c r="AE83" i="20"/>
  <c r="Z83" i="20"/>
  <c r="Y83" i="20"/>
  <c r="AG83" i="20"/>
  <c r="AH83" i="20"/>
  <c r="L82" i="20"/>
  <c r="AE82" i="20"/>
  <c r="Z82" i="20"/>
  <c r="Y82" i="20"/>
  <c r="AG82" i="20"/>
  <c r="AH82" i="20"/>
  <c r="L81" i="20"/>
  <c r="AE81" i="20"/>
  <c r="Z81" i="20"/>
  <c r="Y81" i="20"/>
  <c r="AG81" i="20"/>
  <c r="AH81" i="20"/>
  <c r="L80" i="20"/>
  <c r="AE80" i="20"/>
  <c r="Z80" i="20"/>
  <c r="Y80" i="20"/>
  <c r="AG80" i="20"/>
  <c r="AH80" i="20"/>
  <c r="L79" i="20"/>
  <c r="AE79" i="20"/>
  <c r="Z79" i="20"/>
  <c r="Y79" i="20"/>
  <c r="AG79" i="20"/>
  <c r="AH79" i="20"/>
  <c r="L78" i="20"/>
  <c r="AE78" i="20"/>
  <c r="Z78" i="20"/>
  <c r="Y78" i="20"/>
  <c r="AG78" i="20"/>
  <c r="AH78" i="20"/>
  <c r="L77" i="20"/>
  <c r="AE77" i="20"/>
  <c r="Z77" i="20"/>
  <c r="Y77" i="20"/>
  <c r="AG77" i="20"/>
  <c r="AH77" i="20"/>
  <c r="L76" i="20"/>
  <c r="AE76" i="20"/>
  <c r="Z76" i="20"/>
  <c r="Y76" i="20"/>
  <c r="AG76" i="20"/>
  <c r="AH76" i="20"/>
  <c r="L75" i="20"/>
  <c r="AE75" i="20"/>
  <c r="Z75" i="20"/>
  <c r="Y75" i="20"/>
  <c r="AG75" i="20"/>
  <c r="AH75" i="20"/>
  <c r="L74" i="20"/>
  <c r="AE74" i="20"/>
  <c r="Z74" i="20"/>
  <c r="Y74" i="20"/>
  <c r="AG74" i="20"/>
  <c r="AH74" i="20"/>
  <c r="L73" i="20"/>
  <c r="AE73" i="20"/>
  <c r="Z73" i="20"/>
  <c r="Y73" i="20"/>
  <c r="AG73" i="20"/>
  <c r="AH73" i="20"/>
  <c r="L72" i="20"/>
  <c r="AE72" i="20"/>
  <c r="Z72" i="20"/>
  <c r="Y72" i="20"/>
  <c r="AG72" i="20"/>
  <c r="AH72" i="20"/>
  <c r="L71" i="20"/>
  <c r="AE71" i="20"/>
  <c r="Z71" i="20"/>
  <c r="Y71" i="20"/>
  <c r="AG71" i="20"/>
  <c r="AH71" i="20"/>
  <c r="L70" i="20"/>
  <c r="AE70" i="20"/>
  <c r="Z70" i="20"/>
  <c r="Y70" i="20"/>
  <c r="AG70" i="20"/>
  <c r="AH70" i="20"/>
  <c r="L69" i="20"/>
  <c r="AE69" i="20"/>
  <c r="Z69" i="20"/>
  <c r="Y69" i="20"/>
  <c r="AG69" i="20"/>
  <c r="AH69" i="20"/>
  <c r="L68" i="20"/>
  <c r="AE68" i="20"/>
  <c r="Z68" i="20"/>
  <c r="Y68" i="20"/>
  <c r="AG68" i="20"/>
  <c r="AH68" i="20"/>
  <c r="L67" i="20"/>
  <c r="AE67" i="20"/>
  <c r="Z67" i="20"/>
  <c r="Y67" i="20"/>
  <c r="AG67" i="20"/>
  <c r="AH67" i="20"/>
  <c r="L66" i="20"/>
  <c r="AE66" i="20"/>
  <c r="Z66" i="20"/>
  <c r="Y66" i="20"/>
  <c r="AG66" i="20"/>
  <c r="AH66" i="20"/>
  <c r="L65" i="20"/>
  <c r="AE65" i="20"/>
  <c r="Z65" i="20"/>
  <c r="Y65" i="20"/>
  <c r="AG65" i="20"/>
  <c r="AH65" i="20"/>
  <c r="L64" i="20"/>
  <c r="AE64" i="20"/>
  <c r="Z64" i="20"/>
  <c r="Y64" i="20"/>
  <c r="AG64" i="20"/>
  <c r="AH64" i="20"/>
  <c r="L63" i="20"/>
  <c r="AE63" i="20"/>
  <c r="Z63" i="20"/>
  <c r="Y63" i="20"/>
  <c r="AG63" i="20"/>
  <c r="AH63" i="20"/>
  <c r="L62" i="20"/>
  <c r="AE62" i="20"/>
  <c r="Z62" i="20"/>
  <c r="Y62" i="20"/>
  <c r="AG62" i="20"/>
  <c r="AH62" i="20"/>
  <c r="L61" i="20"/>
  <c r="AE61" i="20"/>
  <c r="Z61" i="20"/>
  <c r="Y61" i="20"/>
  <c r="AG61" i="20"/>
  <c r="AH61" i="20"/>
  <c r="L60" i="20"/>
  <c r="AE60" i="20"/>
  <c r="Z60" i="20"/>
  <c r="Y60" i="20"/>
  <c r="AG60" i="20"/>
  <c r="AH60" i="20"/>
  <c r="L59" i="20"/>
  <c r="AE59" i="20"/>
  <c r="Z59" i="20"/>
  <c r="Y59" i="20"/>
  <c r="AG59" i="20"/>
  <c r="AH59" i="20"/>
  <c r="L58" i="20"/>
  <c r="AE58" i="20"/>
  <c r="Z58" i="20"/>
  <c r="Y58" i="20"/>
  <c r="AG58" i="20"/>
  <c r="AH58" i="20"/>
  <c r="L57" i="20"/>
  <c r="AE57" i="20"/>
  <c r="Z57" i="20"/>
  <c r="Y57" i="20"/>
  <c r="AG57" i="20"/>
  <c r="AH57" i="20"/>
  <c r="L56" i="20"/>
  <c r="AE56" i="20"/>
  <c r="Z56" i="20"/>
  <c r="Y56" i="20"/>
  <c r="AG56" i="20"/>
  <c r="AH56" i="20"/>
  <c r="L55" i="20"/>
  <c r="AE55" i="20"/>
  <c r="Z55" i="20"/>
  <c r="Y55" i="20"/>
  <c r="AG55" i="20"/>
  <c r="AH55" i="20"/>
  <c r="L54" i="20"/>
  <c r="AE54" i="20"/>
  <c r="Z54" i="20"/>
  <c r="Y54" i="20"/>
  <c r="AG54" i="20"/>
  <c r="AH54" i="20"/>
  <c r="L53" i="20"/>
  <c r="AE53" i="20"/>
  <c r="Z53" i="20"/>
  <c r="Y53" i="20"/>
  <c r="AG53" i="20"/>
  <c r="AH53" i="20"/>
  <c r="L52" i="20"/>
  <c r="AE52" i="20"/>
  <c r="Z52" i="20"/>
  <c r="Y52" i="20"/>
  <c r="AG52" i="20"/>
  <c r="AH52" i="20"/>
  <c r="L51" i="20"/>
  <c r="AE51" i="20"/>
  <c r="Z51" i="20"/>
  <c r="Y51" i="20"/>
  <c r="AG51" i="20"/>
  <c r="AH51" i="20"/>
  <c r="L50" i="20"/>
  <c r="AE50" i="20"/>
  <c r="Z50" i="20"/>
  <c r="Y50" i="20"/>
  <c r="AG50" i="20"/>
  <c r="AH50" i="20"/>
  <c r="L49" i="20"/>
  <c r="AE49" i="20"/>
  <c r="Z49" i="20"/>
  <c r="Y49" i="20"/>
  <c r="AG49" i="20"/>
  <c r="AH49" i="20"/>
  <c r="L48" i="20"/>
  <c r="AE48" i="20"/>
  <c r="Z48" i="20"/>
  <c r="Y48" i="20"/>
  <c r="AG48" i="20"/>
  <c r="AH48" i="20"/>
  <c r="L47" i="20"/>
  <c r="AE47" i="20"/>
  <c r="Z47" i="20"/>
  <c r="Y47" i="20"/>
  <c r="AG47" i="20"/>
  <c r="AH47" i="20"/>
  <c r="L46" i="20"/>
  <c r="AE46" i="20"/>
  <c r="Z46" i="20"/>
  <c r="Y46" i="20"/>
  <c r="AG46" i="20"/>
  <c r="AH46" i="20"/>
  <c r="L45" i="20"/>
  <c r="AE45" i="20"/>
  <c r="Z45" i="20"/>
  <c r="Y45" i="20"/>
  <c r="AG45" i="20"/>
  <c r="AH45" i="20"/>
  <c r="L44" i="20"/>
  <c r="AE44" i="20"/>
  <c r="Z44" i="20"/>
  <c r="Y44" i="20"/>
  <c r="AG44" i="20"/>
  <c r="AH44" i="20"/>
  <c r="L43" i="20"/>
  <c r="AE43" i="20"/>
  <c r="Z43" i="20"/>
  <c r="Y43" i="20"/>
  <c r="AG43" i="20"/>
  <c r="AH43" i="20"/>
  <c r="L42" i="20"/>
  <c r="AE42" i="20"/>
  <c r="Z42" i="20"/>
  <c r="Y42" i="20"/>
  <c r="AG42" i="20"/>
  <c r="AH42" i="20"/>
  <c r="L41" i="20"/>
  <c r="AE41" i="20"/>
  <c r="Z41" i="20"/>
  <c r="Y41" i="20"/>
  <c r="AG41" i="20"/>
  <c r="AH41" i="20"/>
  <c r="L40" i="20"/>
  <c r="AE40" i="20"/>
  <c r="Z40" i="20"/>
  <c r="Y40" i="20"/>
  <c r="AG40" i="20"/>
  <c r="AH40" i="20"/>
  <c r="L39" i="20"/>
  <c r="AE39" i="20"/>
  <c r="Z39" i="20"/>
  <c r="Y39" i="20"/>
  <c r="AG39" i="20"/>
  <c r="AH39" i="20"/>
  <c r="L38" i="20"/>
  <c r="AE38" i="20"/>
  <c r="Z38" i="20"/>
  <c r="Y38" i="20"/>
  <c r="AG38" i="20"/>
  <c r="AH38" i="20"/>
  <c r="L37" i="20"/>
  <c r="AE37" i="20"/>
  <c r="Z37" i="20"/>
  <c r="Y37" i="20"/>
  <c r="AG37" i="20"/>
  <c r="AH37" i="20"/>
  <c r="L36" i="20"/>
  <c r="AE36" i="20"/>
  <c r="Z36" i="20"/>
  <c r="Y36" i="20"/>
  <c r="AG36" i="20"/>
  <c r="AH36" i="20"/>
  <c r="L35" i="20"/>
  <c r="AE35" i="20"/>
  <c r="Z35" i="20"/>
  <c r="Y35" i="20"/>
  <c r="AG35" i="20"/>
  <c r="AH35" i="20"/>
  <c r="L34" i="20"/>
  <c r="AE34" i="20"/>
  <c r="Z34" i="20"/>
  <c r="Y34" i="20"/>
  <c r="AG34" i="20"/>
  <c r="AH34" i="20"/>
  <c r="L33" i="20"/>
  <c r="AE33" i="20"/>
  <c r="Z33" i="20"/>
  <c r="Y33" i="20"/>
  <c r="AG33" i="20"/>
  <c r="AH33" i="20"/>
  <c r="L32" i="20"/>
  <c r="AE32" i="20"/>
  <c r="Z32" i="20"/>
  <c r="Y32" i="20"/>
  <c r="AG32" i="20"/>
  <c r="AH32" i="20"/>
  <c r="L31" i="20"/>
  <c r="AE31" i="20"/>
  <c r="Z31" i="20"/>
  <c r="Y31" i="20"/>
  <c r="AG31" i="20"/>
  <c r="AH31" i="20"/>
  <c r="L30" i="20"/>
  <c r="AE30" i="20"/>
  <c r="Z30" i="20"/>
  <c r="Y30" i="20"/>
  <c r="AG30" i="20"/>
  <c r="AH30" i="20"/>
  <c r="L29" i="20"/>
  <c r="AE29" i="20"/>
  <c r="Z29" i="20"/>
  <c r="Y29" i="20"/>
  <c r="AG29" i="20"/>
  <c r="AH29" i="20"/>
  <c r="L28" i="20"/>
  <c r="AE28" i="20"/>
  <c r="Z28" i="20"/>
  <c r="Y28" i="20"/>
  <c r="AG28" i="20"/>
  <c r="AH28" i="20"/>
  <c r="L27" i="20"/>
  <c r="AE27" i="20"/>
  <c r="Z27" i="20"/>
  <c r="Y27" i="20"/>
  <c r="AG27" i="20"/>
  <c r="AH27" i="20"/>
  <c r="L26" i="20"/>
  <c r="AE26" i="20"/>
  <c r="Z26" i="20"/>
  <c r="Y26" i="20"/>
  <c r="AG26" i="20"/>
  <c r="AH26" i="20"/>
  <c r="L25" i="20"/>
  <c r="AE25" i="20"/>
  <c r="Z25" i="20"/>
  <c r="Y25" i="20"/>
  <c r="AG25" i="20"/>
  <c r="AH25" i="20"/>
  <c r="L24" i="20"/>
  <c r="AE24" i="20"/>
  <c r="Z24" i="20"/>
  <c r="Y24" i="20"/>
  <c r="AG24" i="20"/>
  <c r="AH24" i="20"/>
  <c r="L23" i="20"/>
  <c r="AE23" i="20"/>
  <c r="Z23" i="20"/>
  <c r="Y23" i="20"/>
  <c r="AG23" i="20"/>
  <c r="AH23" i="20"/>
  <c r="L22" i="20"/>
  <c r="AE22" i="20"/>
  <c r="Z22" i="20"/>
  <c r="Y22" i="20"/>
  <c r="AG22" i="20"/>
  <c r="AH22" i="20"/>
  <c r="L21" i="20"/>
  <c r="AE21" i="20"/>
  <c r="Z21" i="20"/>
  <c r="Y21" i="20"/>
  <c r="AG21" i="20"/>
  <c r="AH21" i="20"/>
  <c r="L20" i="20"/>
  <c r="AE20" i="20"/>
  <c r="Z20" i="20"/>
  <c r="Y20" i="20"/>
  <c r="AG20" i="20"/>
  <c r="AH20" i="20"/>
  <c r="L19" i="20"/>
  <c r="AE19" i="20"/>
  <c r="Z19" i="20"/>
  <c r="Y19" i="20"/>
  <c r="AG19" i="20"/>
  <c r="AH19" i="20"/>
  <c r="L18" i="20"/>
  <c r="AE18" i="20"/>
  <c r="Z18" i="20"/>
  <c r="Y18" i="20"/>
  <c r="AG18" i="20"/>
  <c r="AH18" i="20"/>
  <c r="L17" i="20"/>
  <c r="AE17" i="20"/>
  <c r="Z17" i="20"/>
  <c r="Y17" i="20"/>
  <c r="AG17" i="20"/>
  <c r="AH17" i="20"/>
  <c r="L16" i="20"/>
  <c r="AE16" i="20"/>
  <c r="Z16" i="20"/>
  <c r="Y16" i="20"/>
  <c r="AG16" i="20"/>
  <c r="AH16" i="20"/>
  <c r="L15" i="20"/>
  <c r="AE15" i="20"/>
  <c r="Z15" i="20"/>
  <c r="Y15" i="20"/>
  <c r="AG15" i="20"/>
  <c r="AH15" i="20"/>
  <c r="L14" i="20"/>
  <c r="AE14" i="20"/>
  <c r="Z14" i="20"/>
  <c r="Y14" i="20"/>
  <c r="AG14" i="20"/>
  <c r="AH14" i="20"/>
  <c r="L13" i="20"/>
  <c r="AE13" i="20"/>
  <c r="Z13" i="20"/>
  <c r="Y13" i="20"/>
  <c r="AG13" i="20"/>
  <c r="AH13" i="20"/>
  <c r="L12" i="20"/>
  <c r="AE12" i="20"/>
  <c r="Z12" i="20"/>
  <c r="Y12" i="20"/>
  <c r="AG12" i="20"/>
  <c r="AH12" i="20"/>
  <c r="L11" i="20"/>
  <c r="AE11" i="20"/>
  <c r="Z11" i="20"/>
  <c r="Y11" i="20"/>
  <c r="AG11" i="20"/>
  <c r="AH11" i="20"/>
  <c r="L10" i="20"/>
  <c r="AE10" i="20"/>
  <c r="Z10" i="20"/>
  <c r="Y10" i="20"/>
  <c r="AG10" i="20"/>
  <c r="AH10" i="20"/>
  <c r="L9" i="20"/>
  <c r="AE9" i="20"/>
  <c r="Z9" i="20"/>
  <c r="Y9" i="20"/>
  <c r="AG9" i="20"/>
  <c r="AH9" i="20"/>
  <c r="L8" i="20"/>
  <c r="AE8" i="20"/>
  <c r="Z8" i="20"/>
  <c r="Y8" i="20"/>
  <c r="AG8" i="20"/>
  <c r="AH8" i="20"/>
  <c r="L7" i="20"/>
  <c r="AE7" i="20"/>
  <c r="Z7" i="20"/>
  <c r="Y7" i="20"/>
  <c r="AG7" i="20"/>
  <c r="AH7" i="20"/>
  <c r="L6" i="20"/>
  <c r="AE6" i="20"/>
  <c r="Z6" i="20"/>
  <c r="Y6" i="20"/>
  <c r="AG6" i="20"/>
  <c r="AH6" i="20"/>
  <c r="L5" i="20"/>
  <c r="AE5" i="20"/>
  <c r="Z5" i="20"/>
  <c r="Y5" i="20"/>
  <c r="AG5" i="20"/>
  <c r="AH5" i="20"/>
  <c r="L2" i="20"/>
  <c r="AE2" i="20"/>
  <c r="Z2" i="20"/>
  <c r="Y2" i="20"/>
  <c r="AG2" i="20"/>
  <c r="AH2" i="20"/>
  <c r="L3" i="20"/>
  <c r="AE3" i="20"/>
  <c r="Z3" i="20"/>
  <c r="Y3" i="20"/>
  <c r="AG3" i="20"/>
  <c r="AH3" i="20"/>
  <c r="L4" i="20"/>
  <c r="AE4" i="20"/>
  <c r="Z4" i="20"/>
  <c r="Y4" i="20"/>
  <c r="AG4" i="20"/>
  <c r="N3" i="20"/>
  <c r="O101" i="20"/>
  <c r="J101" i="20"/>
  <c r="O100" i="20"/>
  <c r="J100" i="20"/>
  <c r="O99" i="20"/>
  <c r="J99" i="20"/>
  <c r="O98" i="20"/>
  <c r="J98" i="20"/>
  <c r="O97" i="20"/>
  <c r="J97" i="20"/>
  <c r="O96" i="20"/>
  <c r="J96" i="20"/>
  <c r="O95" i="20"/>
  <c r="J95" i="20"/>
  <c r="O94" i="20"/>
  <c r="J94" i="20"/>
  <c r="O93" i="20"/>
  <c r="J93" i="20"/>
  <c r="O92" i="20"/>
  <c r="J92" i="20"/>
  <c r="O91" i="20"/>
  <c r="J91" i="20"/>
  <c r="O90" i="20"/>
  <c r="J90" i="20"/>
  <c r="O89" i="20"/>
  <c r="J89" i="20"/>
  <c r="O88" i="20"/>
  <c r="J88" i="20"/>
  <c r="O87" i="20"/>
  <c r="J87" i="20"/>
  <c r="O86" i="20"/>
  <c r="J86" i="20"/>
  <c r="O85" i="20"/>
  <c r="J85" i="20"/>
  <c r="O84" i="20"/>
  <c r="J84" i="20"/>
  <c r="O83" i="20"/>
  <c r="J83" i="20"/>
  <c r="O82" i="20"/>
  <c r="J82" i="20"/>
  <c r="O81" i="20"/>
  <c r="J81" i="20"/>
  <c r="O80" i="20"/>
  <c r="J80" i="20"/>
  <c r="O79" i="20"/>
  <c r="J79" i="20"/>
  <c r="O78" i="20"/>
  <c r="J78" i="20"/>
  <c r="O77" i="20"/>
  <c r="J77" i="20"/>
  <c r="O76" i="20"/>
  <c r="J76" i="20"/>
  <c r="O75" i="20"/>
  <c r="J75" i="20"/>
  <c r="O74" i="20"/>
  <c r="J74" i="20"/>
  <c r="O73" i="20"/>
  <c r="J73" i="20"/>
  <c r="O72" i="20"/>
  <c r="J72" i="20"/>
  <c r="O71" i="20"/>
  <c r="J71" i="20"/>
  <c r="O70" i="20"/>
  <c r="J70" i="20"/>
  <c r="O69" i="20"/>
  <c r="J69" i="20"/>
  <c r="O68" i="20"/>
  <c r="J68" i="20"/>
  <c r="O67" i="20"/>
  <c r="J67" i="20"/>
  <c r="O66" i="20"/>
  <c r="J66" i="20"/>
  <c r="O65" i="20"/>
  <c r="J65" i="20"/>
  <c r="O64" i="20"/>
  <c r="J64" i="20"/>
  <c r="O63" i="20"/>
  <c r="J63" i="20"/>
  <c r="O62" i="20"/>
  <c r="J62" i="20"/>
  <c r="O61" i="20"/>
  <c r="J61" i="20"/>
  <c r="O60" i="20"/>
  <c r="J60" i="20"/>
  <c r="O59" i="20"/>
  <c r="J59" i="20"/>
  <c r="O58" i="20"/>
  <c r="J58" i="20"/>
  <c r="O57" i="20"/>
  <c r="J57" i="20"/>
  <c r="O56" i="20"/>
  <c r="J56" i="20"/>
  <c r="O55" i="20"/>
  <c r="J55" i="20"/>
  <c r="O54" i="20"/>
  <c r="J54" i="20"/>
  <c r="O53" i="20"/>
  <c r="J53" i="20"/>
  <c r="O52" i="20"/>
  <c r="J52" i="20"/>
  <c r="O51" i="20"/>
  <c r="J51" i="20"/>
  <c r="O50" i="20"/>
  <c r="J50" i="20"/>
  <c r="O49" i="20"/>
  <c r="J49" i="20"/>
  <c r="O48" i="20"/>
  <c r="J48" i="20"/>
  <c r="O47" i="20"/>
  <c r="J47" i="20"/>
  <c r="O46" i="20"/>
  <c r="J46" i="20"/>
  <c r="O45" i="20"/>
  <c r="J45" i="20"/>
  <c r="O44" i="20"/>
  <c r="J44" i="20"/>
  <c r="O43" i="20"/>
  <c r="J43" i="20"/>
  <c r="O42" i="20"/>
  <c r="J42" i="20"/>
  <c r="O41" i="20"/>
  <c r="J41" i="20"/>
  <c r="O40" i="20"/>
  <c r="J40" i="20"/>
  <c r="O39" i="20"/>
  <c r="J39" i="20"/>
  <c r="O38" i="20"/>
  <c r="J38" i="20"/>
  <c r="O37" i="20"/>
  <c r="J37" i="20"/>
  <c r="O36" i="20"/>
  <c r="J36" i="20"/>
  <c r="O35" i="20"/>
  <c r="J35" i="20"/>
  <c r="O34" i="20"/>
  <c r="J34" i="20"/>
  <c r="O33" i="20"/>
  <c r="J33" i="20"/>
  <c r="O32" i="20"/>
  <c r="J32" i="20"/>
  <c r="O31" i="20"/>
  <c r="J31" i="20"/>
  <c r="O30" i="20"/>
  <c r="J30" i="20"/>
  <c r="O29" i="20"/>
  <c r="J29" i="20"/>
  <c r="O28" i="20"/>
  <c r="J28" i="20"/>
  <c r="O27" i="20"/>
  <c r="J27" i="20"/>
  <c r="O26" i="20"/>
  <c r="J26" i="20"/>
  <c r="O25" i="20"/>
  <c r="J25" i="20"/>
  <c r="O24" i="20"/>
  <c r="J24" i="20"/>
  <c r="O23" i="20"/>
  <c r="J23" i="20"/>
  <c r="O22" i="20"/>
  <c r="J22" i="20"/>
  <c r="O21" i="20"/>
  <c r="J21" i="20"/>
  <c r="O20" i="20"/>
  <c r="J20" i="20"/>
  <c r="O19" i="20"/>
  <c r="J19" i="20"/>
  <c r="O18" i="20"/>
  <c r="J18" i="20"/>
  <c r="O17" i="20"/>
  <c r="J17" i="20"/>
  <c r="O16" i="20"/>
  <c r="J16" i="20"/>
  <c r="O15" i="20"/>
  <c r="J15" i="20"/>
  <c r="O14" i="20"/>
  <c r="J14" i="20"/>
  <c r="O13" i="20"/>
  <c r="J13" i="20"/>
  <c r="O12" i="20"/>
  <c r="J12" i="20"/>
  <c r="O11" i="20"/>
  <c r="J11" i="20"/>
  <c r="O10" i="20"/>
  <c r="J10" i="20"/>
  <c r="O9" i="20"/>
  <c r="J9" i="20"/>
  <c r="O8" i="20"/>
  <c r="J8" i="20"/>
  <c r="O7" i="20"/>
  <c r="J7" i="20"/>
  <c r="O6" i="20"/>
  <c r="J6" i="20"/>
  <c r="O5" i="20"/>
  <c r="J5" i="20"/>
  <c r="O4" i="20"/>
  <c r="J4" i="20"/>
  <c r="O3" i="20"/>
  <c r="J3" i="20"/>
  <c r="O2" i="20"/>
  <c r="J2" i="20"/>
  <c r="N101" i="20"/>
  <c r="A25" i="20"/>
  <c r="N100" i="20"/>
  <c r="N99" i="20"/>
  <c r="N98" i="20"/>
  <c r="N97" i="20"/>
  <c r="N96" i="20"/>
  <c r="N95" i="20"/>
  <c r="N94" i="20"/>
  <c r="N93" i="20"/>
  <c r="N92" i="20"/>
  <c r="N91" i="20"/>
  <c r="N90" i="20"/>
  <c r="N89" i="20"/>
  <c r="N88" i="20"/>
  <c r="N87" i="20"/>
  <c r="N86" i="20"/>
  <c r="N85" i="20"/>
  <c r="N84" i="20"/>
  <c r="N83" i="20"/>
  <c r="N82" i="20"/>
  <c r="N81" i="20"/>
  <c r="N80" i="20"/>
  <c r="N79" i="20"/>
  <c r="N78" i="20"/>
  <c r="N77" i="20"/>
  <c r="N76" i="20"/>
  <c r="N75" i="20"/>
  <c r="N74" i="20"/>
  <c r="N73" i="20"/>
  <c r="N72" i="20"/>
  <c r="N71" i="20"/>
  <c r="N70" i="20"/>
  <c r="N69" i="20"/>
  <c r="N68" i="20"/>
  <c r="N67" i="20"/>
  <c r="N66" i="20"/>
  <c r="N65" i="20"/>
  <c r="N64" i="20"/>
  <c r="N63" i="20"/>
  <c r="N62" i="20"/>
  <c r="N61" i="20"/>
  <c r="N60" i="20"/>
  <c r="N59" i="20"/>
  <c r="N58" i="20"/>
  <c r="N57" i="20"/>
  <c r="N56" i="20"/>
  <c r="N55" i="20"/>
  <c r="N54" i="20"/>
  <c r="N53" i="20"/>
  <c r="N52" i="20"/>
  <c r="N51" i="20"/>
  <c r="N50" i="20"/>
  <c r="N49" i="20"/>
  <c r="N48" i="20"/>
  <c r="N47" i="20"/>
  <c r="N46" i="20"/>
  <c r="N45" i="20"/>
  <c r="N44" i="20"/>
  <c r="N43" i="20"/>
  <c r="N42" i="20"/>
  <c r="N41" i="20"/>
  <c r="N40" i="20"/>
  <c r="N39" i="20"/>
  <c r="N38" i="20"/>
  <c r="N37" i="20"/>
  <c r="N36" i="20"/>
  <c r="N35" i="20"/>
  <c r="N34" i="20"/>
  <c r="N33" i="20"/>
  <c r="N32" i="20"/>
  <c r="N31" i="20"/>
  <c r="N30" i="20"/>
  <c r="N29" i="20"/>
  <c r="N28" i="20"/>
  <c r="N27" i="20"/>
  <c r="N26" i="20"/>
  <c r="N25" i="20"/>
  <c r="N24" i="20"/>
  <c r="N23" i="20"/>
  <c r="N22" i="20"/>
  <c r="N21" i="20"/>
  <c r="N20" i="20"/>
  <c r="N19" i="20"/>
  <c r="N18" i="20"/>
  <c r="N17" i="20"/>
  <c r="N16" i="20"/>
  <c r="N15" i="20"/>
  <c r="N14" i="20"/>
  <c r="N13" i="20"/>
  <c r="N12" i="20"/>
  <c r="N11" i="20"/>
  <c r="N10" i="20"/>
  <c r="N9" i="20"/>
  <c r="N8" i="20"/>
  <c r="N7" i="20"/>
  <c r="N6" i="20"/>
  <c r="N5" i="20"/>
  <c r="N4" i="20"/>
  <c r="N2" i="20"/>
  <c r="AO3" i="20"/>
  <c r="AO4" i="20"/>
  <c r="AO5" i="20"/>
  <c r="AO6" i="20"/>
  <c r="AO7" i="20"/>
  <c r="AO8" i="20"/>
  <c r="AO9" i="20"/>
  <c r="AO10" i="20"/>
  <c r="AO11" i="20"/>
  <c r="AO12" i="20"/>
  <c r="AO13" i="20"/>
  <c r="AO14" i="20"/>
  <c r="AO15" i="20"/>
  <c r="AO16" i="20"/>
  <c r="AO17" i="20"/>
  <c r="AO18" i="20"/>
  <c r="AO19" i="20"/>
  <c r="AO20" i="20"/>
  <c r="AO21" i="20"/>
  <c r="AO22" i="20"/>
  <c r="AO23" i="20"/>
  <c r="AO24" i="20"/>
  <c r="AO25" i="20"/>
  <c r="AO26" i="20"/>
  <c r="AO27" i="20"/>
  <c r="AO28" i="20"/>
  <c r="AO29" i="20"/>
  <c r="AO30" i="20"/>
  <c r="AO31" i="20"/>
  <c r="AO32" i="20"/>
  <c r="AO33" i="20"/>
  <c r="AO34" i="20"/>
  <c r="AO35" i="20"/>
  <c r="AO36" i="20"/>
  <c r="AO37" i="20"/>
  <c r="AO38" i="20"/>
  <c r="AO39" i="20"/>
  <c r="AO40" i="20"/>
  <c r="AO41" i="20"/>
  <c r="AO42" i="20"/>
  <c r="AO43" i="20"/>
  <c r="AO44" i="20"/>
  <c r="AO45" i="20"/>
  <c r="AO46" i="20"/>
  <c r="AO47" i="20"/>
  <c r="AO48" i="20"/>
  <c r="AO49" i="20"/>
  <c r="AO50" i="20"/>
  <c r="AO51" i="20"/>
  <c r="AO52" i="20"/>
  <c r="AS52" i="20"/>
  <c r="AT52" i="20"/>
  <c r="AS51" i="20"/>
  <c r="AT51" i="20"/>
  <c r="AS50" i="20"/>
  <c r="AT50" i="20"/>
  <c r="AS49" i="20"/>
  <c r="AT49" i="20"/>
  <c r="AS48" i="20"/>
  <c r="AT48" i="20"/>
  <c r="AS47" i="20"/>
  <c r="AT47" i="20"/>
  <c r="AS46" i="20"/>
  <c r="AT46" i="20"/>
  <c r="AS45" i="20"/>
  <c r="AT45" i="20"/>
  <c r="AS44" i="20"/>
  <c r="AT44" i="20"/>
  <c r="AS43" i="20"/>
  <c r="AT43" i="20"/>
  <c r="AS42" i="20"/>
  <c r="AT42" i="20"/>
  <c r="AS41" i="20"/>
  <c r="AT41" i="20"/>
  <c r="AS40" i="20"/>
  <c r="AT40" i="20"/>
  <c r="AS39" i="20"/>
  <c r="AT39" i="20"/>
  <c r="AS38" i="20"/>
  <c r="AT38" i="20"/>
  <c r="AS37" i="20"/>
  <c r="AT37" i="20"/>
  <c r="AS36" i="20"/>
  <c r="AT36" i="20"/>
  <c r="AS35" i="20"/>
  <c r="AT35" i="20"/>
  <c r="AS34" i="20"/>
  <c r="AT34" i="20"/>
  <c r="AS33" i="20"/>
  <c r="AT33" i="20"/>
  <c r="AS32" i="20"/>
  <c r="AT32" i="20"/>
  <c r="AS31" i="20"/>
  <c r="AT31" i="20"/>
  <c r="AS30" i="20"/>
  <c r="AT30" i="20"/>
  <c r="AS29" i="20"/>
  <c r="AT29" i="20"/>
  <c r="AS28" i="20"/>
  <c r="AT28" i="20"/>
  <c r="AS27" i="20"/>
  <c r="AT27" i="20"/>
  <c r="AS26" i="20"/>
  <c r="AT26" i="20"/>
  <c r="AS25" i="20"/>
  <c r="AT25" i="20"/>
  <c r="AS24" i="20"/>
  <c r="AT24" i="20"/>
  <c r="AS23" i="20"/>
  <c r="AT23" i="20"/>
  <c r="AS22" i="20"/>
  <c r="AT22" i="20"/>
  <c r="AS21" i="20"/>
  <c r="AT21" i="20"/>
  <c r="AS20" i="20"/>
  <c r="AT20" i="20"/>
  <c r="AS19" i="20"/>
  <c r="AT19" i="20"/>
  <c r="AS18" i="20"/>
  <c r="AT18" i="20"/>
  <c r="AS17" i="20"/>
  <c r="AT17" i="20"/>
  <c r="AS16" i="20"/>
  <c r="AT16" i="20"/>
  <c r="AS15" i="20"/>
  <c r="AT15" i="20"/>
  <c r="AS14" i="20"/>
  <c r="AT14" i="20"/>
  <c r="AS13" i="20"/>
  <c r="AT13" i="20"/>
  <c r="AS12" i="20"/>
  <c r="AT12" i="20"/>
  <c r="AS11" i="20"/>
  <c r="AT11" i="20"/>
  <c r="AS10" i="20"/>
  <c r="AT10" i="20"/>
  <c r="AS9" i="20"/>
  <c r="AT9" i="20"/>
  <c r="AS8" i="20"/>
  <c r="AT8" i="20"/>
  <c r="AS7" i="20"/>
  <c r="AT7" i="20"/>
  <c r="AS6" i="20"/>
  <c r="AT6" i="20"/>
  <c r="AS4" i="20"/>
  <c r="AT4" i="20"/>
  <c r="AS3" i="20"/>
  <c r="AT3" i="20"/>
  <c r="AS2" i="20"/>
  <c r="AT2" i="20"/>
  <c r="T101" i="20"/>
  <c r="U101" i="20"/>
  <c r="AF101" i="20"/>
  <c r="T100" i="20"/>
  <c r="U100" i="20"/>
  <c r="AF100" i="20"/>
  <c r="T99" i="20"/>
  <c r="U99" i="20"/>
  <c r="AF99" i="20"/>
  <c r="T98" i="20"/>
  <c r="U98" i="20"/>
  <c r="AF98" i="20"/>
  <c r="T97" i="20"/>
  <c r="U97" i="20"/>
  <c r="AF97" i="20"/>
  <c r="T96" i="20"/>
  <c r="U96" i="20"/>
  <c r="AF96" i="20"/>
  <c r="T95" i="20"/>
  <c r="U95" i="20"/>
  <c r="AF95" i="20"/>
  <c r="T94" i="20"/>
  <c r="U94" i="20"/>
  <c r="AF94" i="20"/>
  <c r="T93" i="20"/>
  <c r="U93" i="20"/>
  <c r="AF93" i="20"/>
  <c r="T92" i="20"/>
  <c r="U92" i="20"/>
  <c r="AF92" i="20"/>
  <c r="T91" i="20"/>
  <c r="U91" i="20"/>
  <c r="AF91" i="20"/>
  <c r="T90" i="20"/>
  <c r="U90" i="20"/>
  <c r="AF90" i="20"/>
  <c r="T89" i="20"/>
  <c r="U89" i="20"/>
  <c r="AF89" i="20"/>
  <c r="T88" i="20"/>
  <c r="U88" i="20"/>
  <c r="AF88" i="20"/>
  <c r="T87" i="20"/>
  <c r="U87" i="20"/>
  <c r="AF87" i="20"/>
  <c r="T86" i="20"/>
  <c r="U86" i="20"/>
  <c r="AF86" i="20"/>
  <c r="T85" i="20"/>
  <c r="U85" i="20"/>
  <c r="AF85" i="20"/>
  <c r="T84" i="20"/>
  <c r="U84" i="20"/>
  <c r="AF84" i="20"/>
  <c r="T83" i="20"/>
  <c r="U83" i="20"/>
  <c r="AF83" i="20"/>
  <c r="T82" i="20"/>
  <c r="U82" i="20"/>
  <c r="AF82" i="20"/>
  <c r="T81" i="20"/>
  <c r="U81" i="20"/>
  <c r="AF81" i="20"/>
  <c r="T80" i="20"/>
  <c r="U80" i="20"/>
  <c r="AF80" i="20"/>
  <c r="T79" i="20"/>
  <c r="U79" i="20"/>
  <c r="AF79" i="20"/>
  <c r="T78" i="20"/>
  <c r="U78" i="20"/>
  <c r="AF78" i="20"/>
  <c r="T77" i="20"/>
  <c r="U77" i="20"/>
  <c r="AF77" i="20"/>
  <c r="T76" i="20"/>
  <c r="U76" i="20"/>
  <c r="AF76" i="20"/>
  <c r="T75" i="20"/>
  <c r="U75" i="20"/>
  <c r="AF75" i="20"/>
  <c r="T74" i="20"/>
  <c r="U74" i="20"/>
  <c r="AF74" i="20"/>
  <c r="T73" i="20"/>
  <c r="U73" i="20"/>
  <c r="AF73" i="20"/>
  <c r="T72" i="20"/>
  <c r="U72" i="20"/>
  <c r="AF72" i="20"/>
  <c r="T71" i="20"/>
  <c r="U71" i="20"/>
  <c r="AF71" i="20"/>
  <c r="T70" i="20"/>
  <c r="U70" i="20"/>
  <c r="AF70" i="20"/>
  <c r="T69" i="20"/>
  <c r="U69" i="20"/>
  <c r="AF69" i="20"/>
  <c r="T68" i="20"/>
  <c r="U68" i="20"/>
  <c r="AF68" i="20"/>
  <c r="T67" i="20"/>
  <c r="U67" i="20"/>
  <c r="AF67" i="20"/>
  <c r="T66" i="20"/>
  <c r="U66" i="20"/>
  <c r="AF66" i="20"/>
  <c r="T65" i="20"/>
  <c r="U65" i="20"/>
  <c r="AF65" i="20"/>
  <c r="T64" i="20"/>
  <c r="U64" i="20"/>
  <c r="AF64" i="20"/>
  <c r="T63" i="20"/>
  <c r="U63" i="20"/>
  <c r="AF63" i="20"/>
  <c r="T62" i="20"/>
  <c r="U62" i="20"/>
  <c r="AF62" i="20"/>
  <c r="T61" i="20"/>
  <c r="U61" i="20"/>
  <c r="AF61" i="20"/>
  <c r="T60" i="20"/>
  <c r="U60" i="20"/>
  <c r="AF60" i="20"/>
  <c r="T59" i="20"/>
  <c r="U59" i="20"/>
  <c r="AF59" i="20"/>
  <c r="T58" i="20"/>
  <c r="U58" i="20"/>
  <c r="AF58" i="20"/>
  <c r="T57" i="20"/>
  <c r="U57" i="20"/>
  <c r="AF57" i="20"/>
  <c r="T56" i="20"/>
  <c r="U56" i="20"/>
  <c r="AF56" i="20"/>
  <c r="T55" i="20"/>
  <c r="U55" i="20"/>
  <c r="AF55" i="20"/>
  <c r="T54" i="20"/>
  <c r="U54" i="20"/>
  <c r="AF54" i="20"/>
  <c r="T53" i="20"/>
  <c r="U53" i="20"/>
  <c r="AF53" i="20"/>
  <c r="T52" i="20"/>
  <c r="U52" i="20"/>
  <c r="AF52" i="20"/>
  <c r="T51" i="20"/>
  <c r="U51" i="20"/>
  <c r="AF51" i="20"/>
  <c r="T50" i="20"/>
  <c r="U50" i="20"/>
  <c r="AF50" i="20"/>
  <c r="T49" i="20"/>
  <c r="U49" i="20"/>
  <c r="AF49" i="20"/>
  <c r="T48" i="20"/>
  <c r="U48" i="20"/>
  <c r="AF48" i="20"/>
  <c r="T47" i="20"/>
  <c r="U47" i="20"/>
  <c r="AF47" i="20"/>
  <c r="T46" i="20"/>
  <c r="U46" i="20"/>
  <c r="AF46" i="20"/>
  <c r="T45" i="20"/>
  <c r="U45" i="20"/>
  <c r="AF45" i="20"/>
  <c r="T44" i="20"/>
  <c r="U44" i="20"/>
  <c r="AF44" i="20"/>
  <c r="T43" i="20"/>
  <c r="U43" i="20"/>
  <c r="AF43" i="20"/>
  <c r="T42" i="20"/>
  <c r="U42" i="20"/>
  <c r="AF42" i="20"/>
  <c r="T41" i="20"/>
  <c r="U41" i="20"/>
  <c r="AF41" i="20"/>
  <c r="T40" i="20"/>
  <c r="U40" i="20"/>
  <c r="AF40" i="20"/>
  <c r="T39" i="20"/>
  <c r="U39" i="20"/>
  <c r="AF39" i="20"/>
  <c r="T38" i="20"/>
  <c r="U38" i="20"/>
  <c r="AF38" i="20"/>
  <c r="T37" i="20"/>
  <c r="U37" i="20"/>
  <c r="AF37" i="20"/>
  <c r="T36" i="20"/>
  <c r="U36" i="20"/>
  <c r="AF36" i="20"/>
  <c r="T35" i="20"/>
  <c r="U35" i="20"/>
  <c r="AF35" i="20"/>
  <c r="T34" i="20"/>
  <c r="U34" i="20"/>
  <c r="AF34" i="20"/>
  <c r="T33" i="20"/>
  <c r="U33" i="20"/>
  <c r="AF33" i="20"/>
  <c r="T32" i="20"/>
  <c r="U32" i="20"/>
  <c r="AF32" i="20"/>
  <c r="T31" i="20"/>
  <c r="U31" i="20"/>
  <c r="AF31" i="20"/>
  <c r="T30" i="20"/>
  <c r="U30" i="20"/>
  <c r="AF30" i="20"/>
  <c r="T29" i="20"/>
  <c r="U29" i="20"/>
  <c r="AF29" i="20"/>
  <c r="T28" i="20"/>
  <c r="U28" i="20"/>
  <c r="AF28" i="20"/>
  <c r="T27" i="20"/>
  <c r="U27" i="20"/>
  <c r="AF27" i="20"/>
  <c r="T26" i="20"/>
  <c r="U26" i="20"/>
  <c r="AF26" i="20"/>
  <c r="T25" i="20"/>
  <c r="U25" i="20"/>
  <c r="AF25" i="20"/>
  <c r="T24" i="20"/>
  <c r="U24" i="20"/>
  <c r="AF24" i="20"/>
  <c r="T23" i="20"/>
  <c r="U23" i="20"/>
  <c r="AF23" i="20"/>
  <c r="T22" i="20"/>
  <c r="U22" i="20"/>
  <c r="AF22" i="20"/>
  <c r="T21" i="20"/>
  <c r="U21" i="20"/>
  <c r="AF21" i="20"/>
  <c r="T20" i="20"/>
  <c r="U20" i="20"/>
  <c r="AF20" i="20"/>
  <c r="T19" i="20"/>
  <c r="U19" i="20"/>
  <c r="AF19" i="20"/>
  <c r="T18" i="20"/>
  <c r="U18" i="20"/>
  <c r="AF18" i="20"/>
  <c r="T17" i="20"/>
  <c r="U17" i="20"/>
  <c r="AF17" i="20"/>
  <c r="T16" i="20"/>
  <c r="U16" i="20"/>
  <c r="AF16" i="20"/>
  <c r="T15" i="20"/>
  <c r="U15" i="20"/>
  <c r="AF15" i="20"/>
  <c r="T14" i="20"/>
  <c r="U14" i="20"/>
  <c r="AF14" i="20"/>
  <c r="T13" i="20"/>
  <c r="U13" i="20"/>
  <c r="AF13" i="20"/>
  <c r="T12" i="20"/>
  <c r="U12" i="20"/>
  <c r="AF12" i="20"/>
  <c r="T11" i="20"/>
  <c r="U11" i="20"/>
  <c r="AF11" i="20"/>
  <c r="T10" i="20"/>
  <c r="U10" i="20"/>
  <c r="AF10" i="20"/>
  <c r="T9" i="20"/>
  <c r="U9" i="20"/>
  <c r="AF9" i="20"/>
  <c r="T8" i="20"/>
  <c r="U8" i="20"/>
  <c r="AF8" i="20"/>
  <c r="T7" i="20"/>
  <c r="U7" i="20"/>
  <c r="AF7" i="20"/>
  <c r="T6" i="20"/>
  <c r="U6" i="20"/>
  <c r="AF6" i="20"/>
  <c r="T5" i="20"/>
  <c r="U5" i="20"/>
  <c r="AF5" i="20"/>
  <c r="T4" i="20"/>
  <c r="U4" i="20"/>
  <c r="AF4" i="20"/>
  <c r="T3" i="20"/>
  <c r="U3" i="20"/>
  <c r="AF3" i="20"/>
  <c r="T2" i="20"/>
  <c r="U2" i="20"/>
  <c r="AF2" i="20"/>
  <c r="AC101" i="20"/>
  <c r="AC100" i="20"/>
  <c r="AC99" i="20"/>
  <c r="AC98" i="20"/>
  <c r="AC97" i="20"/>
  <c r="AC96" i="20"/>
  <c r="AC95" i="20"/>
  <c r="AC94" i="20"/>
  <c r="AC93" i="20"/>
  <c r="AC92" i="20"/>
  <c r="AC91" i="20"/>
  <c r="AC90" i="20"/>
  <c r="AC89" i="20"/>
  <c r="AC88" i="20"/>
  <c r="AC87" i="20"/>
  <c r="AC86" i="20"/>
  <c r="AC85" i="20"/>
  <c r="AC84" i="20"/>
  <c r="AC83" i="20"/>
  <c r="AC82" i="20"/>
  <c r="AC81" i="20"/>
  <c r="AC80" i="20"/>
  <c r="AC79" i="20"/>
  <c r="AC78" i="20"/>
  <c r="AC77" i="20"/>
  <c r="AC76" i="20"/>
  <c r="AC75" i="20"/>
  <c r="AC74" i="20"/>
  <c r="AC73" i="20"/>
  <c r="AC72" i="20"/>
  <c r="AC71" i="20"/>
  <c r="AC70" i="20"/>
  <c r="AC69" i="20"/>
  <c r="AC68" i="20"/>
  <c r="AC67" i="20"/>
  <c r="AC66" i="20"/>
  <c r="AC65" i="20"/>
  <c r="AC64" i="20"/>
  <c r="AC63" i="20"/>
  <c r="AC62" i="20"/>
  <c r="AC61" i="20"/>
  <c r="AC60" i="20"/>
  <c r="AC59" i="20"/>
  <c r="AC58" i="20"/>
  <c r="AC57" i="20"/>
  <c r="AC56" i="20"/>
  <c r="AC55" i="20"/>
  <c r="AC54" i="20"/>
  <c r="AC53" i="20"/>
  <c r="AC52" i="20"/>
  <c r="AC51" i="20"/>
  <c r="AC50" i="20"/>
  <c r="AC49" i="20"/>
  <c r="AC48" i="20"/>
  <c r="AC47" i="20"/>
  <c r="AC46" i="20"/>
  <c r="AC45" i="20"/>
  <c r="AC44" i="20"/>
  <c r="AC43" i="20"/>
  <c r="AC42" i="20"/>
  <c r="AC41" i="20"/>
  <c r="AC40" i="20"/>
  <c r="AC39" i="20"/>
  <c r="AC38" i="20"/>
  <c r="AC37" i="20"/>
  <c r="AC36" i="20"/>
  <c r="AC35" i="20"/>
  <c r="AC34" i="20"/>
  <c r="AC33" i="20"/>
  <c r="AC32" i="20"/>
  <c r="AC31" i="20"/>
  <c r="AC30" i="20"/>
  <c r="AC29" i="20"/>
  <c r="AC28" i="20"/>
  <c r="AC27" i="20"/>
  <c r="AC26" i="20"/>
  <c r="AC25" i="20"/>
  <c r="AC24" i="20"/>
  <c r="AC23" i="20"/>
  <c r="AC22" i="20"/>
  <c r="AC21" i="20"/>
  <c r="AC20" i="20"/>
  <c r="AC19" i="20"/>
  <c r="AC18" i="20"/>
  <c r="AC17" i="20"/>
  <c r="AC16" i="20"/>
  <c r="AC15" i="20"/>
  <c r="AC14" i="20"/>
  <c r="AC13" i="20"/>
  <c r="AC12" i="20"/>
  <c r="AC11" i="20"/>
  <c r="AC10" i="20"/>
  <c r="AC9" i="20"/>
  <c r="AC8" i="20"/>
  <c r="AC7" i="20"/>
  <c r="AC6" i="20"/>
  <c r="AC5" i="20"/>
  <c r="AC4" i="20"/>
  <c r="AC3" i="20"/>
  <c r="AB101" i="20"/>
  <c r="AB100" i="20"/>
  <c r="AB99" i="20"/>
  <c r="AB98" i="20"/>
  <c r="AB97" i="20"/>
  <c r="AB96" i="20"/>
  <c r="AB95" i="20"/>
  <c r="AB94" i="20"/>
  <c r="AB93" i="20"/>
  <c r="AB92" i="20"/>
  <c r="AB91" i="20"/>
  <c r="AB90" i="20"/>
  <c r="AB89" i="20"/>
  <c r="AB88" i="20"/>
  <c r="AB87" i="20"/>
  <c r="AB86" i="20"/>
  <c r="AB85" i="20"/>
  <c r="AB84" i="20"/>
  <c r="AB83" i="20"/>
  <c r="AB82" i="20"/>
  <c r="AB81" i="20"/>
  <c r="AB80" i="20"/>
  <c r="AB79" i="20"/>
  <c r="AB78" i="20"/>
  <c r="AB77" i="20"/>
  <c r="AB76" i="20"/>
  <c r="AB75" i="20"/>
  <c r="AB74" i="20"/>
  <c r="AB73" i="20"/>
  <c r="AB72" i="20"/>
  <c r="AB71" i="20"/>
  <c r="AB70" i="20"/>
  <c r="AB69" i="20"/>
  <c r="AB68" i="20"/>
  <c r="AB67" i="20"/>
  <c r="AB66" i="20"/>
  <c r="AB65" i="20"/>
  <c r="AB64" i="20"/>
  <c r="AB63" i="20"/>
  <c r="AB62" i="20"/>
  <c r="AB61" i="20"/>
  <c r="AB60" i="20"/>
  <c r="AB59" i="20"/>
  <c r="AB58" i="20"/>
  <c r="AB57" i="20"/>
  <c r="AB56" i="20"/>
  <c r="AB55" i="20"/>
  <c r="AB54" i="20"/>
  <c r="AB53" i="20"/>
  <c r="AB52" i="20"/>
  <c r="AB51" i="20"/>
  <c r="AB50" i="20"/>
  <c r="AB49" i="20"/>
  <c r="AB48" i="20"/>
  <c r="AB47" i="20"/>
  <c r="AB46" i="20"/>
  <c r="AB45" i="20"/>
  <c r="AB44" i="20"/>
  <c r="AB43" i="20"/>
  <c r="AB42" i="20"/>
  <c r="AB41" i="20"/>
  <c r="AB40" i="20"/>
  <c r="AB39" i="20"/>
  <c r="AB38" i="20"/>
  <c r="AB37" i="20"/>
  <c r="AB36" i="20"/>
  <c r="AB35" i="20"/>
  <c r="AB34" i="20"/>
  <c r="AB33" i="20"/>
  <c r="AB32" i="20"/>
  <c r="AB31" i="20"/>
  <c r="AB30" i="20"/>
  <c r="AB29" i="20"/>
  <c r="AB28" i="20"/>
  <c r="AB27" i="20"/>
  <c r="AB26" i="20"/>
  <c r="AB25" i="20"/>
  <c r="AB24" i="20"/>
  <c r="AB23" i="20"/>
  <c r="AB22" i="20"/>
  <c r="AB21" i="20"/>
  <c r="AB20" i="20"/>
  <c r="AB19" i="20"/>
  <c r="AB18" i="20"/>
  <c r="AB17" i="20"/>
  <c r="AB16" i="20"/>
  <c r="AB15" i="20"/>
  <c r="AB14" i="20"/>
  <c r="AB13" i="20"/>
  <c r="AB12" i="20"/>
  <c r="AB11" i="20"/>
  <c r="AB10" i="20"/>
  <c r="AB9" i="20"/>
  <c r="AB8" i="20"/>
  <c r="AB7" i="20"/>
  <c r="AB6" i="20"/>
  <c r="AB5" i="20"/>
  <c r="AB4" i="20"/>
  <c r="AB3" i="20"/>
  <c r="A95" i="20"/>
  <c r="AI2" i="20"/>
  <c r="AI3" i="20"/>
  <c r="AI4" i="20"/>
  <c r="AI5" i="20"/>
  <c r="AI6" i="20"/>
  <c r="AI7" i="20"/>
  <c r="AI8" i="20"/>
  <c r="AI9" i="20"/>
  <c r="AI10" i="20"/>
  <c r="AI11" i="20"/>
  <c r="AI12" i="20"/>
  <c r="AI13" i="20"/>
  <c r="AI14" i="20"/>
  <c r="AI15" i="20"/>
  <c r="AI16" i="20"/>
  <c r="AI17" i="20"/>
  <c r="AI18" i="20"/>
  <c r="AI19" i="20"/>
  <c r="AI20" i="20"/>
  <c r="AI21" i="20"/>
  <c r="AI22" i="20"/>
  <c r="AI23" i="20"/>
  <c r="AI24" i="20"/>
  <c r="AI25" i="20"/>
  <c r="AI26" i="20"/>
  <c r="AI27" i="20"/>
  <c r="AI28" i="20"/>
  <c r="AI29" i="20"/>
  <c r="AI30" i="20"/>
  <c r="AI31" i="20"/>
  <c r="AI32" i="20"/>
  <c r="AI33" i="20"/>
  <c r="AI34" i="20"/>
  <c r="AI35" i="20"/>
  <c r="AI36" i="20"/>
  <c r="AI37" i="20"/>
  <c r="AI38" i="20"/>
  <c r="AI39" i="20"/>
  <c r="AI40" i="20"/>
  <c r="AI41" i="20"/>
  <c r="AI42" i="20"/>
  <c r="AI43" i="20"/>
  <c r="AI44" i="20"/>
  <c r="AI45" i="20"/>
  <c r="AI46" i="20"/>
  <c r="AI47" i="20"/>
  <c r="AI48" i="20"/>
  <c r="AI49" i="20"/>
  <c r="AI50" i="20"/>
  <c r="AI51" i="20"/>
  <c r="AI52" i="20"/>
  <c r="AI53" i="20"/>
  <c r="AI54" i="20"/>
  <c r="AI55" i="20"/>
  <c r="AI56" i="20"/>
  <c r="AI57" i="20"/>
  <c r="AI58" i="20"/>
  <c r="AI59" i="20"/>
  <c r="AI60" i="20"/>
  <c r="AI61" i="20"/>
  <c r="AI62" i="20"/>
  <c r="AI63" i="20"/>
  <c r="AI64" i="20"/>
  <c r="AI65" i="20"/>
  <c r="AI66" i="20"/>
  <c r="AI67" i="20"/>
  <c r="AI68" i="20"/>
  <c r="AI69" i="20"/>
  <c r="AI70" i="20"/>
  <c r="AI71" i="20"/>
  <c r="AI72" i="20"/>
  <c r="AI73" i="20"/>
  <c r="AI74" i="20"/>
  <c r="AI75" i="20"/>
  <c r="AI76" i="20"/>
  <c r="AI77" i="20"/>
  <c r="AI78" i="20"/>
  <c r="AI79" i="20"/>
  <c r="AI80" i="20"/>
  <c r="AI81" i="20"/>
  <c r="AI82" i="20"/>
  <c r="AI83" i="20"/>
  <c r="AI84" i="20"/>
  <c r="AI85" i="20"/>
  <c r="AI86" i="20"/>
  <c r="AI87" i="20"/>
  <c r="AI88" i="20"/>
  <c r="AI89" i="20"/>
  <c r="AI90" i="20"/>
  <c r="AI91" i="20"/>
  <c r="AI92" i="20"/>
  <c r="AI93" i="20"/>
  <c r="AI94" i="20"/>
  <c r="AI95" i="20"/>
  <c r="AI96" i="20"/>
  <c r="AI97" i="20"/>
  <c r="AI98" i="20"/>
  <c r="AI99" i="20"/>
  <c r="AI100" i="20"/>
  <c r="AI101" i="20"/>
  <c r="AJ101" i="20"/>
  <c r="AK101" i="20"/>
  <c r="AL101" i="20"/>
  <c r="AJ100" i="20"/>
  <c r="AK100" i="20"/>
  <c r="AL100" i="20"/>
  <c r="AJ99" i="20"/>
  <c r="AK99" i="20"/>
  <c r="AL99" i="20"/>
  <c r="AJ98" i="20"/>
  <c r="AK98" i="20"/>
  <c r="AL98" i="20"/>
  <c r="AJ97" i="20"/>
  <c r="AK97" i="20"/>
  <c r="AL97" i="20"/>
  <c r="AJ96" i="20"/>
  <c r="AK96" i="20"/>
  <c r="AL96" i="20"/>
  <c r="AJ95" i="20"/>
  <c r="AK95" i="20"/>
  <c r="AL95" i="20"/>
  <c r="AJ94" i="20"/>
  <c r="AK94" i="20"/>
  <c r="AL94" i="20"/>
  <c r="AJ93" i="20"/>
  <c r="AK93" i="20"/>
  <c r="AL93" i="20"/>
  <c r="AJ92" i="20"/>
  <c r="AK92" i="20"/>
  <c r="AL92" i="20"/>
  <c r="AJ91" i="20"/>
  <c r="AK91" i="20"/>
  <c r="AL91" i="20"/>
  <c r="AJ90" i="20"/>
  <c r="AK90" i="20"/>
  <c r="AL90" i="20"/>
  <c r="AJ89" i="20"/>
  <c r="AK89" i="20"/>
  <c r="AL89" i="20"/>
  <c r="AJ88" i="20"/>
  <c r="AK88" i="20"/>
  <c r="AL88" i="20"/>
  <c r="AJ87" i="20"/>
  <c r="AK87" i="20"/>
  <c r="AL87" i="20"/>
  <c r="AJ86" i="20"/>
  <c r="AK86" i="20"/>
  <c r="AL86" i="20"/>
  <c r="AJ85" i="20"/>
  <c r="AK85" i="20"/>
  <c r="AL85" i="20"/>
  <c r="AJ84" i="20"/>
  <c r="AK84" i="20"/>
  <c r="AL84" i="20"/>
  <c r="AJ83" i="20"/>
  <c r="AK83" i="20"/>
  <c r="AL83" i="20"/>
  <c r="AJ82" i="20"/>
  <c r="AK82" i="20"/>
  <c r="AL82" i="20"/>
  <c r="AJ81" i="20"/>
  <c r="AK81" i="20"/>
  <c r="AL81" i="20"/>
  <c r="AJ80" i="20"/>
  <c r="AK80" i="20"/>
  <c r="AL80" i="20"/>
  <c r="AJ79" i="20"/>
  <c r="AK79" i="20"/>
  <c r="AL79" i="20"/>
  <c r="AJ78" i="20"/>
  <c r="AK78" i="20"/>
  <c r="AL78" i="20"/>
  <c r="AJ77" i="20"/>
  <c r="AK77" i="20"/>
  <c r="AL77" i="20"/>
  <c r="AJ76" i="20"/>
  <c r="AK76" i="20"/>
  <c r="AL76" i="20"/>
  <c r="AJ75" i="20"/>
  <c r="AK75" i="20"/>
  <c r="AL75" i="20"/>
  <c r="AJ74" i="20"/>
  <c r="AK74" i="20"/>
  <c r="AL74" i="20"/>
  <c r="AJ73" i="20"/>
  <c r="AK73" i="20"/>
  <c r="AL73" i="20"/>
  <c r="AJ72" i="20"/>
  <c r="AK72" i="20"/>
  <c r="AL72" i="20"/>
  <c r="AJ71" i="20"/>
  <c r="AK71" i="20"/>
  <c r="AL71" i="20"/>
  <c r="AJ70" i="20"/>
  <c r="AK70" i="20"/>
  <c r="AL70" i="20"/>
  <c r="AJ69" i="20"/>
  <c r="AK69" i="20"/>
  <c r="AL69" i="20"/>
  <c r="AJ68" i="20"/>
  <c r="AK68" i="20"/>
  <c r="AL68" i="20"/>
  <c r="AJ67" i="20"/>
  <c r="AK67" i="20"/>
  <c r="AL67" i="20"/>
  <c r="AJ66" i="20"/>
  <c r="AK66" i="20"/>
  <c r="AL66" i="20"/>
  <c r="AJ65" i="20"/>
  <c r="AK65" i="20"/>
  <c r="AL65" i="20"/>
  <c r="AJ64" i="20"/>
  <c r="AK64" i="20"/>
  <c r="AL64" i="20"/>
  <c r="AJ63" i="20"/>
  <c r="AK63" i="20"/>
  <c r="AL63" i="20"/>
  <c r="AJ62" i="20"/>
  <c r="AK62" i="20"/>
  <c r="AL62" i="20"/>
  <c r="AJ61" i="20"/>
  <c r="AK61" i="20"/>
  <c r="AL61" i="20"/>
  <c r="AJ60" i="20"/>
  <c r="AK60" i="20"/>
  <c r="AL60" i="20"/>
  <c r="AJ59" i="20"/>
  <c r="AK59" i="20"/>
  <c r="AL59" i="20"/>
  <c r="AJ58" i="20"/>
  <c r="AK58" i="20"/>
  <c r="AL58" i="20"/>
  <c r="AJ57" i="20"/>
  <c r="AK57" i="20"/>
  <c r="AL57" i="20"/>
  <c r="AJ56" i="20"/>
  <c r="AK56" i="20"/>
  <c r="AL56" i="20"/>
  <c r="AJ55" i="20"/>
  <c r="AK55" i="20"/>
  <c r="AL55" i="20"/>
  <c r="AJ54" i="20"/>
  <c r="AK54" i="20"/>
  <c r="AL54" i="20"/>
  <c r="AJ53" i="20"/>
  <c r="AK53" i="20"/>
  <c r="AL53" i="20"/>
  <c r="AJ52" i="20"/>
  <c r="AK52" i="20"/>
  <c r="AL52" i="20"/>
  <c r="AJ51" i="20"/>
  <c r="AK51" i="20"/>
  <c r="AL51" i="20"/>
  <c r="AJ50" i="20"/>
  <c r="AK50" i="20"/>
  <c r="AL50" i="20"/>
  <c r="AJ49" i="20"/>
  <c r="AK49" i="20"/>
  <c r="AL49" i="20"/>
  <c r="AJ48" i="20"/>
  <c r="AK48" i="20"/>
  <c r="AL48" i="20"/>
  <c r="AJ47" i="20"/>
  <c r="AK47" i="20"/>
  <c r="AL47" i="20"/>
  <c r="AJ46" i="20"/>
  <c r="AK46" i="20"/>
  <c r="AL46" i="20"/>
  <c r="AJ45" i="20"/>
  <c r="AK45" i="20"/>
  <c r="AL45" i="20"/>
  <c r="AJ44" i="20"/>
  <c r="AK44" i="20"/>
  <c r="AL44" i="20"/>
  <c r="AJ43" i="20"/>
  <c r="AK43" i="20"/>
  <c r="AL43" i="20"/>
  <c r="AJ42" i="20"/>
  <c r="AK42" i="20"/>
  <c r="AL42" i="20"/>
  <c r="AJ41" i="20"/>
  <c r="AK41" i="20"/>
  <c r="AL41" i="20"/>
  <c r="AJ40" i="20"/>
  <c r="AK40" i="20"/>
  <c r="AL40" i="20"/>
  <c r="AJ39" i="20"/>
  <c r="AK39" i="20"/>
  <c r="AL39" i="20"/>
  <c r="AJ38" i="20"/>
  <c r="AK38" i="20"/>
  <c r="AL38" i="20"/>
  <c r="AJ37" i="20"/>
  <c r="AK37" i="20"/>
  <c r="AL37" i="20"/>
  <c r="AJ36" i="20"/>
  <c r="AK36" i="20"/>
  <c r="AL36" i="20"/>
  <c r="AJ35" i="20"/>
  <c r="AK35" i="20"/>
  <c r="AL35" i="20"/>
  <c r="AJ34" i="20"/>
  <c r="AK34" i="20"/>
  <c r="AL34" i="20"/>
  <c r="AJ33" i="20"/>
  <c r="AK33" i="20"/>
  <c r="AL33" i="20"/>
  <c r="AJ32" i="20"/>
  <c r="AK32" i="20"/>
  <c r="AL32" i="20"/>
  <c r="AJ31" i="20"/>
  <c r="AK31" i="20"/>
  <c r="AL31" i="20"/>
  <c r="AJ30" i="20"/>
  <c r="AK30" i="20"/>
  <c r="AL30" i="20"/>
  <c r="AJ29" i="20"/>
  <c r="AK29" i="20"/>
  <c r="AL29" i="20"/>
  <c r="AJ28" i="20"/>
  <c r="AK28" i="20"/>
  <c r="AL28" i="20"/>
  <c r="AJ27" i="20"/>
  <c r="AK27" i="20"/>
  <c r="AL27" i="20"/>
  <c r="AJ26" i="20"/>
  <c r="AK26" i="20"/>
  <c r="AL26" i="20"/>
  <c r="AJ25" i="20"/>
  <c r="AK25" i="20"/>
  <c r="AL25" i="20"/>
  <c r="AJ24" i="20"/>
  <c r="AK24" i="20"/>
  <c r="AL24" i="20"/>
  <c r="AJ23" i="20"/>
  <c r="AK23" i="20"/>
  <c r="AL23" i="20"/>
  <c r="AJ22" i="20"/>
  <c r="AK22" i="20"/>
  <c r="AL22" i="20"/>
  <c r="AJ21" i="20"/>
  <c r="AK21" i="20"/>
  <c r="AL21" i="20"/>
  <c r="AJ20" i="20"/>
  <c r="AK20" i="20"/>
  <c r="AL20" i="20"/>
  <c r="AJ19" i="20"/>
  <c r="AK19" i="20"/>
  <c r="AL19" i="20"/>
  <c r="AJ18" i="20"/>
  <c r="AK18" i="20"/>
  <c r="AL18" i="20"/>
  <c r="AJ17" i="20"/>
  <c r="AK17" i="20"/>
  <c r="AL17" i="20"/>
  <c r="AJ16" i="20"/>
  <c r="AK16" i="20"/>
  <c r="AL16" i="20"/>
  <c r="AJ15" i="20"/>
  <c r="AK15" i="20"/>
  <c r="AL15" i="20"/>
  <c r="AJ14" i="20"/>
  <c r="AK14" i="20"/>
  <c r="AL14" i="20"/>
  <c r="AJ13" i="20"/>
  <c r="AK13" i="20"/>
  <c r="AL13" i="20"/>
  <c r="AJ12" i="20"/>
  <c r="AK12" i="20"/>
  <c r="AL12" i="20"/>
  <c r="AJ11" i="20"/>
  <c r="AK11" i="20"/>
  <c r="AL11" i="20"/>
  <c r="AJ10" i="20"/>
  <c r="AK10" i="20"/>
  <c r="AL10" i="20"/>
  <c r="AJ9" i="20"/>
  <c r="AK9" i="20"/>
  <c r="AL9" i="20"/>
  <c r="AJ8" i="20"/>
  <c r="AK8" i="20"/>
  <c r="AL8" i="20"/>
  <c r="AJ7" i="20"/>
  <c r="AK7" i="20"/>
  <c r="AL7" i="20"/>
  <c r="AJ6" i="20"/>
  <c r="AK6" i="20"/>
  <c r="AL6" i="20"/>
  <c r="AJ5" i="20"/>
  <c r="AK5" i="20"/>
  <c r="AL5" i="20"/>
  <c r="AJ4" i="20"/>
  <c r="AK4" i="20"/>
  <c r="AL4" i="20"/>
  <c r="AJ3" i="20"/>
  <c r="AK3" i="20"/>
  <c r="AL3" i="20"/>
  <c r="AJ2" i="20"/>
  <c r="AK2" i="20"/>
  <c r="AL2" i="20"/>
  <c r="V101" i="20"/>
  <c r="V100" i="20"/>
  <c r="V99" i="20"/>
  <c r="V98" i="20"/>
  <c r="V97" i="20"/>
  <c r="V96" i="20"/>
  <c r="V95" i="20"/>
  <c r="V94" i="20"/>
  <c r="V93" i="20"/>
  <c r="V92" i="20"/>
  <c r="V91" i="20"/>
  <c r="V90" i="20"/>
  <c r="V89" i="20"/>
  <c r="V88" i="20"/>
  <c r="V87" i="20"/>
  <c r="V86" i="20"/>
  <c r="V85" i="20"/>
  <c r="V84" i="20"/>
  <c r="V83" i="20"/>
  <c r="V82" i="20"/>
  <c r="V81" i="20"/>
  <c r="V80" i="20"/>
  <c r="V79" i="20"/>
  <c r="V78" i="20"/>
  <c r="V77" i="20"/>
  <c r="V76" i="20"/>
  <c r="V75" i="20"/>
  <c r="V74" i="20"/>
  <c r="V73" i="20"/>
  <c r="V72" i="20"/>
  <c r="V71" i="20"/>
  <c r="V70" i="20"/>
  <c r="V69" i="20"/>
  <c r="V68" i="20"/>
  <c r="V67" i="20"/>
  <c r="V66" i="20"/>
  <c r="V65" i="20"/>
  <c r="V64" i="20"/>
  <c r="V63" i="20"/>
  <c r="V62" i="20"/>
  <c r="V61" i="20"/>
  <c r="V60" i="20"/>
  <c r="V59" i="20"/>
  <c r="V58" i="20"/>
  <c r="V57" i="20"/>
  <c r="V56" i="20"/>
  <c r="V55" i="20"/>
  <c r="V54" i="20"/>
  <c r="V53" i="20"/>
  <c r="V52" i="20"/>
  <c r="V51" i="20"/>
  <c r="V50" i="20"/>
  <c r="V49" i="20"/>
  <c r="V48" i="20"/>
  <c r="V47" i="20"/>
  <c r="V46" i="20"/>
  <c r="V45" i="20"/>
  <c r="V44" i="20"/>
  <c r="V43" i="20"/>
  <c r="V42" i="20"/>
  <c r="V41" i="20"/>
  <c r="V40" i="20"/>
  <c r="V39" i="20"/>
  <c r="V38" i="20"/>
  <c r="V37" i="20"/>
  <c r="V36" i="20"/>
  <c r="V35" i="20"/>
  <c r="V34" i="20"/>
  <c r="V33" i="20"/>
  <c r="V32" i="20"/>
  <c r="V31" i="20"/>
  <c r="V30" i="20"/>
  <c r="V29" i="20"/>
  <c r="V28" i="20"/>
  <c r="V27" i="20"/>
  <c r="V26" i="20"/>
  <c r="V25" i="20"/>
  <c r="V24" i="20"/>
  <c r="V23" i="20"/>
  <c r="V22" i="20"/>
  <c r="V21" i="20"/>
  <c r="V20" i="20"/>
  <c r="V19" i="20"/>
  <c r="V18" i="20"/>
  <c r="V17" i="20"/>
  <c r="V16" i="20"/>
  <c r="V15" i="20"/>
  <c r="V14" i="20"/>
  <c r="V13" i="20"/>
  <c r="V12" i="20"/>
  <c r="V11" i="20"/>
  <c r="V10" i="20"/>
  <c r="V9" i="20"/>
  <c r="V8" i="20"/>
  <c r="V7" i="20"/>
  <c r="V6" i="20"/>
  <c r="V5" i="20"/>
  <c r="V4" i="20"/>
  <c r="V3" i="20"/>
  <c r="W101" i="20"/>
  <c r="W100" i="20"/>
  <c r="W99" i="20"/>
  <c r="W98" i="20"/>
  <c r="W97" i="20"/>
  <c r="W96" i="20"/>
  <c r="W95" i="20"/>
  <c r="W94" i="20"/>
  <c r="W93" i="20"/>
  <c r="W92" i="20"/>
  <c r="W91" i="20"/>
  <c r="W90" i="20"/>
  <c r="W89" i="20"/>
  <c r="W88" i="20"/>
  <c r="W87" i="20"/>
  <c r="W86" i="20"/>
  <c r="W85" i="20"/>
  <c r="W84" i="20"/>
  <c r="W83" i="20"/>
  <c r="W82" i="20"/>
  <c r="W81" i="20"/>
  <c r="W80" i="20"/>
  <c r="W79" i="20"/>
  <c r="W78" i="20"/>
  <c r="W77" i="20"/>
  <c r="W76" i="20"/>
  <c r="W75" i="20"/>
  <c r="W74" i="20"/>
  <c r="W73" i="20"/>
  <c r="W72" i="20"/>
  <c r="W71" i="20"/>
  <c r="W70" i="20"/>
  <c r="W69" i="20"/>
  <c r="W68" i="20"/>
  <c r="W67" i="20"/>
  <c r="W66" i="20"/>
  <c r="W65" i="20"/>
  <c r="W64" i="20"/>
  <c r="W63" i="20"/>
  <c r="W62" i="20"/>
  <c r="W61" i="20"/>
  <c r="W60" i="20"/>
  <c r="W59" i="20"/>
  <c r="W58" i="20"/>
  <c r="W57" i="20"/>
  <c r="W56" i="20"/>
  <c r="W55" i="20"/>
  <c r="W54" i="20"/>
  <c r="W53" i="20"/>
  <c r="W52" i="20"/>
  <c r="W51" i="20"/>
  <c r="W50" i="20"/>
  <c r="W49" i="20"/>
  <c r="W48" i="20"/>
  <c r="W47" i="20"/>
  <c r="W46" i="20"/>
  <c r="W45" i="20"/>
  <c r="W44" i="20"/>
  <c r="W43" i="20"/>
  <c r="W42" i="20"/>
  <c r="W41" i="20"/>
  <c r="W40" i="20"/>
  <c r="W39" i="20"/>
  <c r="W38" i="20"/>
  <c r="W37" i="20"/>
  <c r="W36" i="20"/>
  <c r="W35" i="20"/>
  <c r="W34" i="20"/>
  <c r="W33" i="20"/>
  <c r="W32" i="20"/>
  <c r="W31" i="20"/>
  <c r="W30" i="20"/>
  <c r="W29" i="20"/>
  <c r="W28" i="20"/>
  <c r="W27" i="20"/>
  <c r="W26" i="20"/>
  <c r="W25" i="20"/>
  <c r="W24" i="20"/>
  <c r="W23" i="20"/>
  <c r="W22" i="20"/>
  <c r="W21" i="20"/>
  <c r="W20" i="20"/>
  <c r="W19" i="20"/>
  <c r="W18" i="20"/>
  <c r="W17" i="20"/>
  <c r="W16" i="20"/>
  <c r="W15" i="20"/>
  <c r="W14" i="20"/>
  <c r="W13" i="20"/>
  <c r="W12" i="20"/>
  <c r="W11" i="20"/>
  <c r="W10" i="20"/>
  <c r="W9" i="20"/>
  <c r="W8" i="20"/>
  <c r="W7" i="20"/>
  <c r="W6" i="20"/>
  <c r="W5" i="20"/>
  <c r="W4" i="20"/>
  <c r="W3" i="20"/>
  <c r="AM101" i="20"/>
  <c r="AM100" i="20"/>
  <c r="AM99" i="20"/>
  <c r="AM98" i="20"/>
  <c r="AM97" i="20"/>
  <c r="AM96" i="20"/>
  <c r="AM95" i="20"/>
  <c r="AM94" i="20"/>
  <c r="AM93" i="20"/>
  <c r="AM92" i="20"/>
  <c r="AM91" i="20"/>
  <c r="AM90" i="20"/>
  <c r="AM89" i="20"/>
  <c r="AM88" i="20"/>
  <c r="AM87" i="20"/>
  <c r="AM86" i="20"/>
  <c r="AM85" i="20"/>
  <c r="AM84" i="20"/>
  <c r="AM83" i="20"/>
  <c r="AM82" i="20"/>
  <c r="AM81" i="20"/>
  <c r="AM80" i="20"/>
  <c r="AM79" i="20"/>
  <c r="AM78" i="20"/>
  <c r="AM77" i="20"/>
  <c r="AM76" i="20"/>
  <c r="AM75" i="20"/>
  <c r="AM74" i="20"/>
  <c r="AM73" i="20"/>
  <c r="AM72" i="20"/>
  <c r="AM71" i="20"/>
  <c r="AM70" i="20"/>
  <c r="AM69" i="20"/>
  <c r="AM68" i="20"/>
  <c r="AM67" i="20"/>
  <c r="AM66" i="20"/>
  <c r="AM65" i="20"/>
  <c r="AM64" i="20"/>
  <c r="AM63" i="20"/>
  <c r="AM62" i="20"/>
  <c r="AM61" i="20"/>
  <c r="AM60" i="20"/>
  <c r="AM59" i="20"/>
  <c r="AM58" i="20"/>
  <c r="AM57" i="20"/>
  <c r="AM56" i="20"/>
  <c r="AM55" i="20"/>
  <c r="AM54" i="20"/>
  <c r="AM53" i="20"/>
  <c r="AM52" i="20"/>
  <c r="AM51" i="20"/>
  <c r="AM50" i="20"/>
  <c r="AM49" i="20"/>
  <c r="AM48" i="20"/>
  <c r="AM47" i="20"/>
  <c r="AM46" i="20"/>
  <c r="AM45" i="20"/>
  <c r="AM44" i="20"/>
  <c r="AM43" i="20"/>
  <c r="AM42" i="20"/>
  <c r="AM41" i="20"/>
  <c r="AM40" i="20"/>
  <c r="AM39" i="20"/>
  <c r="AM38" i="20"/>
  <c r="AM37" i="20"/>
  <c r="AM36" i="20"/>
  <c r="AM35" i="20"/>
  <c r="AM34" i="20"/>
  <c r="AM33" i="20"/>
  <c r="AM32" i="20"/>
  <c r="AM31" i="20"/>
  <c r="AM30" i="20"/>
  <c r="AM29" i="20"/>
  <c r="AM28" i="20"/>
  <c r="AM27" i="20"/>
  <c r="AM26" i="20"/>
  <c r="AM25" i="20"/>
  <c r="AM24" i="20"/>
  <c r="AM23" i="20"/>
  <c r="AM22" i="20"/>
  <c r="AM21" i="20"/>
  <c r="AM20" i="20"/>
  <c r="AM19" i="20"/>
  <c r="AM18" i="20"/>
  <c r="AM17" i="20"/>
  <c r="AM16" i="20"/>
  <c r="AM15" i="20"/>
  <c r="AM14" i="20"/>
  <c r="AM13" i="20"/>
  <c r="AM12" i="20"/>
  <c r="AM11" i="20"/>
  <c r="AM10" i="20"/>
  <c r="AM9" i="20"/>
  <c r="AM8" i="20"/>
  <c r="AM7" i="20"/>
  <c r="AM6" i="20"/>
  <c r="AM5" i="20"/>
  <c r="AM4" i="20"/>
  <c r="AM3" i="20"/>
  <c r="AM2" i="20"/>
  <c r="M101" i="20"/>
  <c r="M100" i="20"/>
  <c r="M99" i="20"/>
  <c r="M98" i="20"/>
  <c r="M97" i="20"/>
  <c r="M96" i="20"/>
  <c r="M95" i="20"/>
  <c r="M94" i="20"/>
  <c r="M93" i="20"/>
  <c r="M92" i="20"/>
  <c r="M91" i="20"/>
  <c r="M90" i="20"/>
  <c r="M89" i="20"/>
  <c r="M88" i="20"/>
  <c r="M87" i="20"/>
  <c r="M86" i="20"/>
  <c r="M85" i="20"/>
  <c r="M84" i="20"/>
  <c r="M83" i="20"/>
  <c r="M82" i="20"/>
  <c r="M81" i="20"/>
  <c r="M80" i="20"/>
  <c r="M79" i="20"/>
  <c r="M78" i="20"/>
  <c r="M77" i="20"/>
  <c r="M76" i="20"/>
  <c r="M75" i="20"/>
  <c r="M74" i="20"/>
  <c r="M73" i="20"/>
  <c r="M72" i="20"/>
  <c r="M71" i="20"/>
  <c r="M70" i="20"/>
  <c r="M69" i="20"/>
  <c r="M68" i="20"/>
  <c r="M67" i="20"/>
  <c r="M66" i="20"/>
  <c r="M65" i="20"/>
  <c r="M64" i="20"/>
  <c r="M63" i="20"/>
  <c r="M62" i="20"/>
  <c r="M61" i="20"/>
  <c r="M60" i="20"/>
  <c r="M59" i="20"/>
  <c r="M58" i="20"/>
  <c r="M57" i="20"/>
  <c r="M56" i="20"/>
  <c r="M55" i="20"/>
  <c r="M54" i="20"/>
  <c r="M53" i="20"/>
  <c r="M52" i="20"/>
  <c r="M51" i="20"/>
  <c r="M50" i="20"/>
  <c r="M49" i="20"/>
  <c r="M48" i="20"/>
  <c r="M47" i="20"/>
  <c r="M46" i="20"/>
  <c r="M45" i="20"/>
  <c r="M44" i="20"/>
  <c r="M43" i="20"/>
  <c r="M42" i="20"/>
  <c r="M41" i="20"/>
  <c r="M40" i="20"/>
  <c r="M39" i="20"/>
  <c r="M38" i="20"/>
  <c r="M37" i="20"/>
  <c r="M36" i="20"/>
  <c r="M35" i="20"/>
  <c r="M34" i="20"/>
  <c r="M33" i="20"/>
  <c r="M32" i="20"/>
  <c r="M31" i="20"/>
  <c r="M30" i="20"/>
  <c r="M29" i="20"/>
  <c r="M28" i="20"/>
  <c r="M27" i="20"/>
  <c r="M26" i="20"/>
  <c r="M25" i="20"/>
  <c r="M24" i="20"/>
  <c r="M23" i="20"/>
  <c r="M22" i="20"/>
  <c r="M21" i="20"/>
  <c r="M20" i="20"/>
  <c r="M19" i="20"/>
  <c r="M18" i="20"/>
  <c r="M17" i="20"/>
  <c r="M16" i="20"/>
  <c r="M15" i="20"/>
  <c r="M14" i="20"/>
  <c r="M13" i="20"/>
  <c r="M12" i="20"/>
  <c r="M11" i="20"/>
  <c r="M10" i="20"/>
  <c r="M9" i="20"/>
  <c r="M8" i="20"/>
  <c r="M7" i="20"/>
  <c r="M6" i="20"/>
  <c r="M5" i="20"/>
  <c r="M4" i="20"/>
  <c r="M3" i="20"/>
  <c r="M2" i="20"/>
  <c r="V2" i="20"/>
  <c r="AD101" i="20"/>
  <c r="AD100" i="20"/>
  <c r="AD99" i="20"/>
  <c r="AD98" i="20"/>
  <c r="AD97" i="20"/>
  <c r="AD96" i="20"/>
  <c r="AD95" i="20"/>
  <c r="AD94" i="20"/>
  <c r="AD93" i="20"/>
  <c r="AD92" i="20"/>
  <c r="AD91" i="20"/>
  <c r="AD90" i="20"/>
  <c r="AD89" i="20"/>
  <c r="AD88" i="20"/>
  <c r="AD87" i="20"/>
  <c r="AD86" i="20"/>
  <c r="AD85" i="20"/>
  <c r="AD84" i="20"/>
  <c r="AD83" i="20"/>
  <c r="AD82" i="20"/>
  <c r="AD81" i="20"/>
  <c r="AD80" i="20"/>
  <c r="AD79" i="20"/>
  <c r="AD78" i="20"/>
  <c r="AD77" i="20"/>
  <c r="AD76" i="20"/>
  <c r="AD75" i="20"/>
  <c r="AD74" i="20"/>
  <c r="AD73" i="20"/>
  <c r="AD72" i="20"/>
  <c r="AD71" i="20"/>
  <c r="AD70" i="20"/>
  <c r="AD69" i="20"/>
  <c r="AD68" i="20"/>
  <c r="AD67" i="20"/>
  <c r="AD66" i="20"/>
  <c r="AD65" i="20"/>
  <c r="AD64" i="20"/>
  <c r="AD63" i="20"/>
  <c r="AD62" i="20"/>
  <c r="AD61" i="20"/>
  <c r="AD60" i="20"/>
  <c r="AD59" i="20"/>
  <c r="AD58" i="20"/>
  <c r="AD57" i="20"/>
  <c r="AD56" i="20"/>
  <c r="AD55" i="20"/>
  <c r="AD54" i="20"/>
  <c r="AD53" i="20"/>
  <c r="AD52" i="20"/>
  <c r="AD51" i="20"/>
  <c r="AD50" i="20"/>
  <c r="AD49" i="20"/>
  <c r="AD48" i="20"/>
  <c r="AD47" i="20"/>
  <c r="AD46" i="20"/>
  <c r="AD45" i="20"/>
  <c r="AD44" i="20"/>
  <c r="AD43" i="20"/>
  <c r="AD42" i="20"/>
  <c r="AD41" i="20"/>
  <c r="AD40" i="20"/>
  <c r="AD39" i="20"/>
  <c r="AD38" i="20"/>
  <c r="AD37" i="20"/>
  <c r="AD36" i="20"/>
  <c r="AD35" i="20"/>
  <c r="AD34" i="20"/>
  <c r="AD33" i="20"/>
  <c r="AD32" i="20"/>
  <c r="AD31" i="20"/>
  <c r="AD30" i="20"/>
  <c r="AD29" i="20"/>
  <c r="AD28" i="20"/>
  <c r="AD27" i="20"/>
  <c r="AD26" i="20"/>
  <c r="AD25" i="20"/>
  <c r="AD24" i="20"/>
  <c r="AD23" i="20"/>
  <c r="AD22" i="20"/>
  <c r="AD21" i="20"/>
  <c r="AD20" i="20"/>
  <c r="AD19" i="20"/>
  <c r="AD18" i="20"/>
  <c r="AD17" i="20"/>
  <c r="AD16" i="20"/>
  <c r="AD15" i="20"/>
  <c r="AD14" i="20"/>
  <c r="AD13" i="20"/>
  <c r="AD12" i="20"/>
  <c r="AD11" i="20"/>
  <c r="AD10" i="20"/>
  <c r="AD9" i="20"/>
  <c r="AD8" i="20"/>
  <c r="AD7" i="20"/>
  <c r="AD6" i="20"/>
  <c r="AD5" i="20"/>
  <c r="AD4" i="20"/>
  <c r="AD3" i="20"/>
  <c r="AD2" i="20"/>
  <c r="AC2" i="20"/>
  <c r="AB2" i="20"/>
  <c r="AA101" i="20"/>
  <c r="AA100" i="20"/>
  <c r="AA99" i="20"/>
  <c r="AA98" i="20"/>
  <c r="AA97" i="20"/>
  <c r="AA96" i="20"/>
  <c r="AA95" i="20"/>
  <c r="AA94" i="20"/>
  <c r="AA93" i="20"/>
  <c r="AA92" i="20"/>
  <c r="AA91" i="20"/>
  <c r="AA90" i="20"/>
  <c r="AA89" i="20"/>
  <c r="AA88" i="20"/>
  <c r="AA87" i="20"/>
  <c r="AA86" i="20"/>
  <c r="AA85" i="20"/>
  <c r="AA84" i="20"/>
  <c r="AA83" i="20"/>
  <c r="AA82" i="20"/>
  <c r="AA81" i="20"/>
  <c r="AA80" i="20"/>
  <c r="AA79" i="20"/>
  <c r="AA78" i="20"/>
  <c r="AA77" i="20"/>
  <c r="AA76" i="20"/>
  <c r="AA75" i="20"/>
  <c r="AA74" i="20"/>
  <c r="AA73" i="20"/>
  <c r="AA72" i="20"/>
  <c r="AA71" i="20"/>
  <c r="AA70" i="20"/>
  <c r="AA69" i="20"/>
  <c r="AA68" i="20"/>
  <c r="AA67" i="20"/>
  <c r="AA66" i="20"/>
  <c r="AA65" i="20"/>
  <c r="AA64" i="20"/>
  <c r="AA63" i="20"/>
  <c r="AA62" i="20"/>
  <c r="AA61" i="20"/>
  <c r="AA60" i="20"/>
  <c r="AA59" i="20"/>
  <c r="AA58" i="20"/>
  <c r="AA57" i="20"/>
  <c r="AA56" i="20"/>
  <c r="AA55" i="20"/>
  <c r="AA54" i="20"/>
  <c r="AA53" i="20"/>
  <c r="AA52" i="20"/>
  <c r="AA51" i="20"/>
  <c r="AA50" i="20"/>
  <c r="AA49" i="20"/>
  <c r="AA48" i="20"/>
  <c r="AA47" i="20"/>
  <c r="AA46" i="20"/>
  <c r="AA45" i="20"/>
  <c r="AA44" i="20"/>
  <c r="AA43" i="20"/>
  <c r="AA42" i="20"/>
  <c r="AA41" i="20"/>
  <c r="AA40" i="20"/>
  <c r="AA39" i="20"/>
  <c r="AA38" i="20"/>
  <c r="AA37" i="20"/>
  <c r="AA36" i="20"/>
  <c r="AA35" i="20"/>
  <c r="AA34" i="20"/>
  <c r="AA33" i="20"/>
  <c r="AA32" i="20"/>
  <c r="AA31" i="20"/>
  <c r="AA30" i="20"/>
  <c r="AA29" i="20"/>
  <c r="AA28" i="20"/>
  <c r="AA27" i="20"/>
  <c r="AA26" i="20"/>
  <c r="AA25" i="20"/>
  <c r="AA24" i="20"/>
  <c r="AA23" i="20"/>
  <c r="AA22" i="20"/>
  <c r="AA21" i="20"/>
  <c r="AA20" i="20"/>
  <c r="AA19" i="20"/>
  <c r="AA18" i="20"/>
  <c r="AA17" i="20"/>
  <c r="AA16" i="20"/>
  <c r="AA15" i="20"/>
  <c r="AA14" i="20"/>
  <c r="AA13" i="20"/>
  <c r="AA12" i="20"/>
  <c r="AA11" i="20"/>
  <c r="AA10" i="20"/>
  <c r="AA9" i="20"/>
  <c r="AA8" i="20"/>
  <c r="AA7" i="20"/>
  <c r="AA6" i="20"/>
  <c r="AA5" i="20"/>
  <c r="AA4" i="20"/>
  <c r="AA3" i="20"/>
  <c r="AA2" i="20"/>
  <c r="B2" i="20"/>
  <c r="B3" i="20"/>
  <c r="B4" i="20"/>
  <c r="B5" i="20"/>
  <c r="B6" i="20"/>
  <c r="B7" i="20"/>
  <c r="B8" i="20"/>
  <c r="B9" i="20"/>
  <c r="B10" i="20"/>
  <c r="B11" i="20"/>
  <c r="B12" i="20"/>
  <c r="B13" i="20"/>
  <c r="B14" i="20"/>
  <c r="B15" i="20"/>
  <c r="B16" i="20"/>
  <c r="B17" i="20"/>
  <c r="B18" i="20"/>
  <c r="B19"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X101" i="20"/>
  <c r="B94" i="20"/>
  <c r="B95" i="20"/>
  <c r="B96" i="20"/>
  <c r="B97" i="20"/>
  <c r="B98" i="20"/>
  <c r="B99" i="20"/>
  <c r="B100" i="20"/>
  <c r="B101" i="20"/>
  <c r="X100" i="20"/>
  <c r="X99" i="20"/>
  <c r="X98" i="20"/>
  <c r="X97" i="20"/>
  <c r="X96" i="20"/>
  <c r="X95" i="20"/>
  <c r="X94" i="20"/>
  <c r="X93" i="20"/>
  <c r="X92" i="20"/>
  <c r="X91" i="20"/>
  <c r="X90" i="20"/>
  <c r="X89" i="20"/>
  <c r="X88" i="20"/>
  <c r="X87" i="20"/>
  <c r="X86" i="20"/>
  <c r="X85" i="20"/>
  <c r="X84" i="20"/>
  <c r="X83" i="20"/>
  <c r="X82" i="20"/>
  <c r="X81" i="20"/>
  <c r="X80" i="20"/>
  <c r="X79" i="20"/>
  <c r="X78" i="20"/>
  <c r="X77" i="20"/>
  <c r="X76" i="20"/>
  <c r="X75" i="20"/>
  <c r="X74" i="20"/>
  <c r="X73" i="20"/>
  <c r="X72" i="20"/>
  <c r="X71" i="20"/>
  <c r="X70" i="20"/>
  <c r="X69" i="20"/>
  <c r="X68" i="20"/>
  <c r="X67" i="20"/>
  <c r="X66" i="20"/>
  <c r="X65" i="20"/>
  <c r="X64" i="20"/>
  <c r="X63" i="20"/>
  <c r="X62" i="20"/>
  <c r="X61" i="20"/>
  <c r="X60" i="20"/>
  <c r="X59" i="20"/>
  <c r="X58" i="20"/>
  <c r="X57" i="20"/>
  <c r="X56" i="20"/>
  <c r="X55" i="20"/>
  <c r="X54" i="20"/>
  <c r="X53" i="20"/>
  <c r="AP52" i="20"/>
  <c r="X52" i="20"/>
  <c r="AP51" i="20"/>
  <c r="X51" i="20"/>
  <c r="AP50" i="20"/>
  <c r="X50" i="20"/>
  <c r="AP49" i="20"/>
  <c r="X49" i="20"/>
  <c r="AP48" i="20"/>
  <c r="X48" i="20"/>
  <c r="AP47" i="20"/>
  <c r="X47" i="20"/>
  <c r="AP46" i="20"/>
  <c r="X46" i="20"/>
  <c r="AP45" i="20"/>
  <c r="X45" i="20"/>
  <c r="AP44" i="20"/>
  <c r="X44" i="20"/>
  <c r="AP43" i="20"/>
  <c r="X43" i="20"/>
  <c r="AP42" i="20"/>
  <c r="X42" i="20"/>
  <c r="AP41" i="20"/>
  <c r="X41" i="20"/>
  <c r="AP40" i="20"/>
  <c r="X40" i="20"/>
  <c r="AP39" i="20"/>
  <c r="X39" i="20"/>
  <c r="AP38" i="20"/>
  <c r="X38" i="20"/>
  <c r="AP37" i="20"/>
  <c r="X37" i="20"/>
  <c r="AP36" i="20"/>
  <c r="X36" i="20"/>
  <c r="AP35" i="20"/>
  <c r="X35" i="20"/>
  <c r="AP34" i="20"/>
  <c r="X34" i="20"/>
  <c r="AP33" i="20"/>
  <c r="X33" i="20"/>
  <c r="AP32" i="20"/>
  <c r="X32" i="20"/>
  <c r="AP31" i="20"/>
  <c r="X31" i="20"/>
  <c r="AP30" i="20"/>
  <c r="X30" i="20"/>
  <c r="AP29" i="20"/>
  <c r="X29" i="20"/>
  <c r="AP28" i="20"/>
  <c r="X28" i="20"/>
  <c r="AP27" i="20"/>
  <c r="X27" i="20"/>
  <c r="AP26" i="20"/>
  <c r="X26" i="20"/>
  <c r="AP25" i="20"/>
  <c r="X25" i="20"/>
  <c r="AP24" i="20"/>
  <c r="X24" i="20"/>
  <c r="AP23" i="20"/>
  <c r="X23" i="20"/>
  <c r="AP22" i="20"/>
  <c r="X22" i="20"/>
  <c r="AP21" i="20"/>
  <c r="X21" i="20"/>
  <c r="AP20" i="20"/>
  <c r="X20" i="20"/>
  <c r="AP19" i="20"/>
  <c r="X19" i="20"/>
  <c r="AP18" i="20"/>
  <c r="X18" i="20"/>
  <c r="AP17" i="20"/>
  <c r="X17" i="20"/>
  <c r="AP16" i="20"/>
  <c r="X16" i="20"/>
  <c r="AP15" i="20"/>
  <c r="X15" i="20"/>
  <c r="AP14" i="20"/>
  <c r="X14" i="20"/>
  <c r="AP13" i="20"/>
  <c r="X13" i="20"/>
  <c r="AP12" i="20"/>
  <c r="X12" i="20"/>
  <c r="AP11" i="20"/>
  <c r="X11" i="20"/>
  <c r="AP10" i="20"/>
  <c r="X10" i="20"/>
  <c r="AP9" i="20"/>
  <c r="X9" i="20"/>
  <c r="AP8" i="20"/>
  <c r="X8" i="20"/>
  <c r="AP7" i="20"/>
  <c r="X7" i="20"/>
  <c r="AP6" i="20"/>
  <c r="X6" i="20"/>
  <c r="AP5" i="20"/>
  <c r="X5" i="20"/>
  <c r="AP4" i="20"/>
  <c r="X4" i="20"/>
  <c r="AP3" i="20"/>
  <c r="X3" i="20"/>
  <c r="AP2" i="20"/>
  <c r="W2" i="20"/>
  <c r="X2" i="20"/>
  <c r="AH4" i="20"/>
</calcChain>
</file>

<file path=xl/sharedStrings.xml><?xml version="1.0" encoding="utf-8"?>
<sst xmlns="http://schemas.openxmlformats.org/spreadsheetml/2006/main" count="436" uniqueCount="329">
  <si>
    <t>Calculate Re concentrations in sulfide &amp; silicate liquids (based on assumed initial concentration and D value)</t>
  </si>
  <si>
    <t>Calculate Os and Re concentrations in peridotite with cumulate sulfide</t>
  </si>
  <si>
    <t>Calculate phase proportions relative to peridotite</t>
  </si>
  <si>
    <t>Phase proportions original peridotite</t>
  </si>
  <si>
    <t>Do</t>
  </si>
  <si>
    <t>F</t>
  </si>
  <si>
    <t>DRe</t>
  </si>
  <si>
    <t>DOs</t>
  </si>
  <si>
    <t>Phase proportions melt start (P1)</t>
  </si>
  <si>
    <t>Phase proportions melt sulfide out (&gt;20%) (P2)</t>
  </si>
  <si>
    <t>P1</t>
  </si>
  <si>
    <t>P2</t>
  </si>
  <si>
    <t>frac S</t>
  </si>
  <si>
    <t>frac olivine</t>
  </si>
  <si>
    <t>frac opx</t>
  </si>
  <si>
    <t>frac cpx</t>
  </si>
  <si>
    <t>frac sp</t>
  </si>
  <si>
    <t xml:space="preserve">Frac Re </t>
  </si>
  <si>
    <t>in sulfide</t>
  </si>
  <si>
    <t>Frac Os</t>
  </si>
  <si>
    <t>in olivine</t>
  </si>
  <si>
    <t>in opx</t>
  </si>
  <si>
    <t xml:space="preserve">in cpx </t>
  </si>
  <si>
    <t>in spinel</t>
  </si>
  <si>
    <t>[Os] in sulf</t>
  </si>
  <si>
    <t>% sulfide</t>
  </si>
  <si>
    <t>mass fraction new sulfide relative to peridotite</t>
  </si>
  <si>
    <t>[Re]sulf liq</t>
  </si>
  <si>
    <t>Dsulf/sil Os</t>
  </si>
  <si>
    <t>Dsulf/sil Re</t>
  </si>
  <si>
    <t>[Re] init liq (ppb)</t>
  </si>
  <si>
    <t>[Re]init perid (ppb)</t>
  </si>
  <si>
    <t>[Os] perid - passage (1)</t>
  </si>
  <si>
    <t>Assumed Al2O3 spinel</t>
  </si>
  <si>
    <t>Assumed Al2O3 cpx</t>
  </si>
  <si>
    <t>Assumed Al2O3 liquid</t>
  </si>
  <si>
    <t>Phase</t>
  </si>
  <si>
    <t>sulfide</t>
  </si>
  <si>
    <t>olivine</t>
  </si>
  <si>
    <t>opx</t>
  </si>
  <si>
    <t>cpx</t>
  </si>
  <si>
    <t>spinel</t>
  </si>
  <si>
    <t>sulfide saturation ppm</t>
  </si>
  <si>
    <t>Fertile lherzolite sulfide ppm</t>
  </si>
  <si>
    <t>Al2O3 perid. after 1 passage</t>
  </si>
  <si>
    <t>Cpx modal abundance after x passages</t>
  </si>
  <si>
    <t>mass fraction new cpx after melt removal</t>
  </si>
  <si>
    <t>187Re/188Os</t>
  </si>
  <si>
    <t>Assumed initial Al2O3 peridotite</t>
  </si>
  <si>
    <t>Al2O3</t>
  </si>
  <si>
    <t>187Os/188Os</t>
  </si>
  <si>
    <t>PUM</t>
  </si>
  <si>
    <t>DRe (low)</t>
  </si>
  <si>
    <t>DRe (high)</t>
  </si>
  <si>
    <t>CrRe (lowD)</t>
  </si>
  <si>
    <t>CrRe (highD)</t>
  </si>
  <si>
    <t>[Re] perid - passage (1)</t>
  </si>
  <si>
    <t>[Os] perid - after x passages</t>
  </si>
  <si>
    <t>number of passages (x)</t>
  </si>
  <si>
    <t>[Re] perid - after x passages</t>
  </si>
  <si>
    <t>Crystallization fraction</t>
  </si>
  <si>
    <t>Initial proportion cpx in cumulate</t>
  </si>
  <si>
    <t>mass fraction remaining silicate liquid relative to peridotite</t>
  </si>
  <si>
    <t>mass fraction new cpx relative to peridotite</t>
  </si>
  <si>
    <t>SCSS</t>
  </si>
  <si>
    <t>[Os]init liq (ppb)</t>
  </si>
  <si>
    <t>[Os]init perid (ppb)</t>
  </si>
  <si>
    <t>187Os/188Os liq</t>
  </si>
  <si>
    <t>[Os]sulf liq</t>
  </si>
  <si>
    <t>Increment</t>
  </si>
  <si>
    <t>187Os/188Os harz</t>
  </si>
  <si>
    <t>Al2O3 harz</t>
  </si>
  <si>
    <t>Allow fraction x (10% for example) of liquid to crystallize with x% spinel (40%) and y% cpx (60%)</t>
  </si>
  <si>
    <t>Calculate new S concentration in liquid</t>
  </si>
  <si>
    <t>[Os] Co ppb</t>
  </si>
  <si>
    <t>[Re] Co ppb</t>
  </si>
  <si>
    <t>Cr Os</t>
  </si>
  <si>
    <t>Cr Re</t>
  </si>
  <si>
    <t>[Re] in sulf</t>
  </si>
  <si>
    <t>Re/Os residue</t>
  </si>
  <si>
    <t>ppm</t>
  </si>
  <si>
    <t>Calculate Os concentrations in sulfide &amp; silicate liquids (based on assumed initial concentration and D value)</t>
  </si>
  <si>
    <t>mass fraction new sulfide after melt removal</t>
  </si>
  <si>
    <t>[Os] after percolation</t>
  </si>
  <si>
    <t>187Os/188Os after recent percolation</t>
  </si>
  <si>
    <t>Fraction liquid in simple mixing model</t>
  </si>
  <si>
    <t>[Os] peridotite-liquid mixture</t>
  </si>
  <si>
    <t>187Os/188Os peridotite-liquid mixture</t>
  </si>
  <si>
    <t>Al2O3 peridotite-liquid mixture</t>
  </si>
  <si>
    <t>LHLS-1</t>
  </si>
  <si>
    <t>LHLS-2</t>
  </si>
  <si>
    <t>LHLS-3</t>
  </si>
  <si>
    <t>LHLS-4</t>
  </si>
  <si>
    <t>LHLS-5</t>
  </si>
  <si>
    <t>LHLS-6</t>
  </si>
  <si>
    <t>LHLS-7</t>
  </si>
  <si>
    <t>LHLS-8</t>
  </si>
  <si>
    <t>LHLS-9</t>
  </si>
  <si>
    <t>LHLS-10</t>
  </si>
  <si>
    <t>LHLS-11</t>
  </si>
  <si>
    <t>LHLS-12</t>
  </si>
  <si>
    <t>LHLS-13</t>
  </si>
  <si>
    <t>LHLS-14</t>
  </si>
  <si>
    <t>LHLS-15</t>
  </si>
  <si>
    <t>LHLS-16</t>
  </si>
  <si>
    <t>LHLS-17</t>
  </si>
  <si>
    <t>LHLS-18</t>
  </si>
  <si>
    <t>kd Re (from Mallmann&amp;O'Neill, with QFM=0)</t>
  </si>
  <si>
    <t>kd Os (based on Ir values in Brenan et al., guess for opx and cpx)</t>
  </si>
  <si>
    <t>fraction melting for Al2O3=0</t>
  </si>
  <si>
    <t>Initial value Al2O3</t>
  </si>
  <si>
    <t>Initial 187Os/188Os</t>
  </si>
  <si>
    <t>[Os]sil liq before sulfide liq. exsolution</t>
  </si>
  <si>
    <t>Kd Os cpx</t>
  </si>
  <si>
    <t>Kd Os sp</t>
  </si>
  <si>
    <t>Kd Os opx</t>
  </si>
  <si>
    <t>Kd Re cpx</t>
  </si>
  <si>
    <t>Kd Re opx</t>
  </si>
  <si>
    <t>[Os]sil liq after sulfide exsolution</t>
  </si>
  <si>
    <t>[Re]sil liq before sulfide liq. exsolution</t>
  </si>
  <si>
    <t>[Re]sil liq after sulfide exsolution</t>
  </si>
  <si>
    <t>Kd Re sp</t>
  </si>
  <si>
    <t>Parameters</t>
  </si>
  <si>
    <t xml:space="preserve">[Os] harzburgite </t>
  </si>
  <si>
    <t>187Os/188Os case 1</t>
  </si>
  <si>
    <t>187Os/188Os case 2</t>
  </si>
  <si>
    <t>187Os/188Os case 3</t>
  </si>
  <si>
    <t>Kd Lu spinel</t>
  </si>
  <si>
    <t>Initial [Lu] liquid</t>
  </si>
  <si>
    <t>[Lu] liquid after equilibration</t>
  </si>
  <si>
    <t>[Lu] cpx after equilibration</t>
  </si>
  <si>
    <t>Initial [Lu] peridotite</t>
  </si>
  <si>
    <t>[Lu] perid - passage (1)</t>
  </si>
  <si>
    <t>Assumed Al2O3 opx</t>
  </si>
  <si>
    <t>Assumed Al2O3 oliv</t>
  </si>
  <si>
    <t>Assumed Al2O3 garnet</t>
  </si>
  <si>
    <t>Assumed fraction spinel (of sp+opx+ol+gt)</t>
  </si>
  <si>
    <t>Assumed fraction opx (of sp+opx+ol+gt)</t>
  </si>
  <si>
    <t>Assumed fraction olivine (of sp+opx+ol+gt)</t>
  </si>
  <si>
    <t>Assumed fraction garnet (of sp+opx+ol+gt)</t>
  </si>
  <si>
    <t>Al2O3 of non-cpx solid phases</t>
  </si>
  <si>
    <t>mass frac sulf liq (rel. to total liquid) after sp+silicates crystallize</t>
  </si>
  <si>
    <t>mass fraction new non-cpx relative to peridotite</t>
  </si>
  <si>
    <t>mass fraction new non-cpx after melt removal</t>
  </si>
  <si>
    <t>non-cpx modal abundance after x passages</t>
  </si>
  <si>
    <t>Initial opx abundance</t>
  </si>
  <si>
    <t>Initial olivine abundance</t>
  </si>
  <si>
    <t>spinel modal abundance after x passages</t>
  </si>
  <si>
    <t>opx modal abundance after x passages</t>
  </si>
  <si>
    <t>olivine modal abundance after x passages</t>
  </si>
  <si>
    <t>garnet modal abundance after x passages</t>
  </si>
  <si>
    <t>Column A</t>
  </si>
  <si>
    <t>Column B</t>
  </si>
  <si>
    <t>Column C</t>
  </si>
  <si>
    <t>Column D</t>
  </si>
  <si>
    <t xml:space="preserve">S (ppm) in liquid after cpx+spinel cryst. After allowing non-sullfide phases to crystallize to extent specified in cell A7, and assuming sulfur is completely incompatible in these phases (New data by Callegaro et al. 2020 indicating a D cpx/basalt value of ~0.02 for S suggests this assumption okay), new S content in sulfide liquid is calculated. </t>
  </si>
  <si>
    <t>Mass frac sulf liq (rel. to total liquid) after sp+silicates crystallize. It is assumed that all sulfur exceeding SCSS (cell A3) will be partitioned into a sulfide liquid. The mass fraction of this liquid is calculated assuming it has a composition of FeS.</t>
  </si>
  <si>
    <t>Column E</t>
  </si>
  <si>
    <t>Column F</t>
  </si>
  <si>
    <t>Column G</t>
  </si>
  <si>
    <t>Mass fraction new non-cpx (ie, spinel) relative to peridotite. Porosity (A5 in first line or column H value from previous line afterwards) x fraction crystallized (A7) x fraction non-cpx in crystallized phases (A11). Melt (silicate and sulfide) is included as part of total peridotite mass here.</t>
  </si>
  <si>
    <t>Column H</t>
  </si>
  <si>
    <t>Column I</t>
  </si>
  <si>
    <t>Mass fraction new cpx after melt removal. Column E divided by (1-Column H)</t>
  </si>
  <si>
    <t xml:space="preserve">Column J </t>
  </si>
  <si>
    <t>Mass fraction new non-cpx after melt removal.  Column F divided by (1- Column H)</t>
  </si>
  <si>
    <t>Mass fraction new sulfide after melt removal.  Column G divided by (1-Column H)</t>
  </si>
  <si>
    <t>Column K</t>
  </si>
  <si>
    <t>Column L</t>
  </si>
  <si>
    <t>S in silicate liquid after cryst of silicates+spinel</t>
  </si>
  <si>
    <t>Cell A95</t>
  </si>
  <si>
    <t xml:space="preserve">[Os]sil liq after sulfide liq. exsolution. Obtained by mass balance. Os in liquid entering cell is distributed between cpx,  non-cpx phases and sulfide liquid, and Os that remains in the silicate liquid. </t>
  </si>
  <si>
    <t>[Os]sulf liq. Column K x Dsulf/sil (cell A27)</t>
  </si>
  <si>
    <t>Column M</t>
  </si>
  <si>
    <t xml:space="preserve">[Os]sil liq before sulfide liq. exsolution. Obtained by mass balance. Os in liquid entering cell (A13 in first line, values in preceding lines of column K in others) will be distributed between Os entering the crystallizing cpx, Os entering the other crystallizing phases, and Os that remains in the liquid. </t>
  </si>
  <si>
    <t>Mass fraction new sulfide relative to peridotite. (Mass fraction of sulfide liquid (column D)) x  (porosity (A5 in first line, values from preceding lines of column H afterwards)) x (liquid fraction in porosity after cpx+sp crystallization (1-A7))</t>
  </si>
  <si>
    <t>Kd Os olivine</t>
  </si>
  <si>
    <t>Kd Os garnet</t>
  </si>
  <si>
    <t>Kd Re garnet</t>
  </si>
  <si>
    <t>Kd Os of non-cpx solid phases</t>
  </si>
  <si>
    <t>Kd Re olivine</t>
  </si>
  <si>
    <t>Kd Re of non-cpx solid phases</t>
  </si>
  <si>
    <t>Kd Lu opx</t>
  </si>
  <si>
    <t>Kd Lu cpx</t>
  </si>
  <si>
    <t>Kd Lu garnet</t>
  </si>
  <si>
    <t>Kd Lu olivine</t>
  </si>
  <si>
    <t>Kd Lu of non-cpx solid phases</t>
  </si>
  <si>
    <t>Initial proportion non-cpx in cumulate</t>
  </si>
  <si>
    <t>[Lu] non-cpx after equilibration</t>
  </si>
  <si>
    <t>Lu partition coefficients from McKenzie &amp; O'Nions (1991)</t>
  </si>
  <si>
    <t>Coherent with other values from GERM database</t>
  </si>
  <si>
    <t>TRD age most depleted sample (Ga)</t>
  </si>
  <si>
    <t>187Os/188Os initial (PUM value at TRD age)</t>
  </si>
  <si>
    <t>Cell A9</t>
  </si>
  <si>
    <t>Calculated parameters</t>
  </si>
  <si>
    <t>Cell A11</t>
  </si>
  <si>
    <t>Cell A25</t>
  </si>
  <si>
    <t>187Os/188Os initial (PUM value at TRD age). Calculated based on TRD age of most depleted harzburgite in dataset, given in A23.</t>
  </si>
  <si>
    <t>Cell A51</t>
  </si>
  <si>
    <t>Al2O3 of non-cpx solid phases. Calculated from input modal proportions of non-cpx cumulate phases and their assumed constant Al2O3 contents.</t>
  </si>
  <si>
    <t>Kd Os of non-cpx solid phases (excluding sulfide). Calculated from input modal proportions of non-cpx cumulate phases and their assumed kd Os values.</t>
  </si>
  <si>
    <t>Kd Re of non-cpx solid phases (excluding sulfide). Calculated from input modal proportions of non-cpx cumulate phases and their assumed kd Re values.</t>
  </si>
  <si>
    <t>Cell A71</t>
  </si>
  <si>
    <t>Cell A83</t>
  </si>
  <si>
    <t>Cell A103</t>
  </si>
  <si>
    <t>Cell A105</t>
  </si>
  <si>
    <t>Kd Lu of non-cpx solid phases (excluding sulfide). Calculated from input modal proportions of non-cpx cumulate phases and their assumed kd Lu values.</t>
  </si>
  <si>
    <t>Proportion cpx in cumulate. This is the proportion of cpx in the crystallizing phases needed to keep the Al2O3 content of the liquid constant. It depends on the Al2O3 content of the liquid (A57), the Al2O3 content of the cpx (A33) which is assumed to remain constant, and the Al2O3 content of the non-cpx phases (A51), which is itself calculated from the input proportions of the non-cpx phases. Sulfide phases ignored. Tests showed that this had no significant effect.</t>
  </si>
  <si>
    <t>Proportion non-cpx in cumulate. Proportion of all phases other than cpx in cumulate (with exception of sulfide). Equal to 1 - A9.</t>
  </si>
  <si>
    <t>Re non-sulfide partition coefficients from Mallmann and O'Neal.</t>
  </si>
  <si>
    <t>Assuming delta QFM ~ 0.</t>
  </si>
  <si>
    <t>Column N</t>
  </si>
  <si>
    <t>[Os] perid - after x passages. Because mass fractions of each phase were calculated relative to the ORIGINAL peridotite mass, the concentration of Os after passage of x increments of melt can be calculated by dividing the total Os content by the sum of the peridotite mass fraction (1-porosity) + total mass fractions of all the added phases.</t>
  </si>
  <si>
    <t>Column O</t>
  </si>
  <si>
    <t>[Re]sil liq before sulfide liq. exsolution. Analogous to column J for Os.</t>
  </si>
  <si>
    <t xml:space="preserve">Column P </t>
  </si>
  <si>
    <t>Column Q</t>
  </si>
  <si>
    <t>Column R</t>
  </si>
  <si>
    <t>Column S</t>
  </si>
  <si>
    <t xml:space="preserve">[Re]sil liq after sulfide exsolution. Analogous to column K for Os. </t>
  </si>
  <si>
    <t>[Re]sulf liq. Column K x Dsulf/sil (cell A29)</t>
  </si>
  <si>
    <t>[Re] perid - passage (1). Whole rock Re concentrations in column after a single increment of melt percolation. Not directly used in following calculations but included because it might be helpful.</t>
  </si>
  <si>
    <t>[Re] perid - after x passages. Analogous to column N for Os.</t>
  </si>
  <si>
    <t xml:space="preserve">Re/Os      </t>
  </si>
  <si>
    <t xml:space="preserve">187Re/188Os </t>
  </si>
  <si>
    <t>Column T</t>
  </si>
  <si>
    <t>187Re/188Os. Calculated from Column T using isotope abundances of 187Re and 188Os</t>
  </si>
  <si>
    <t xml:space="preserve">Re/Os. Column S/Column N   </t>
  </si>
  <si>
    <t>Column U</t>
  </si>
  <si>
    <t>Column V</t>
  </si>
  <si>
    <t>Column W</t>
  </si>
  <si>
    <t>Column X</t>
  </si>
  <si>
    <t>Column Y</t>
  </si>
  <si>
    <t>Column Z</t>
  </si>
  <si>
    <t>Al2O3 perid after x passages</t>
  </si>
  <si>
    <t>Al2O3 perid after x passages %</t>
  </si>
  <si>
    <t>[Os] perid - passage (1). Whole rock Os concentrations in column after a single increment of melt percolation. Not directly used in following calculations but included because it might be helpful. Same equation as in column N, but for one rather than x increments of melt addition. Considers Os in added cumulate phases and sulfides as well as Os in original peridotite.</t>
  </si>
  <si>
    <t>Al2O3 perid. after 1 passage. Analogous to columns M and R. Considers Al2O3 in added cumulate phases as well as in remaining peridotite (minus porosity).</t>
  </si>
  <si>
    <t>Al2O3 perid after x passages. Analogous to columns N and S. Total Al2O3 in added cumulate phases and residual peridotite is normalized by the sum of the residual peridotites mass fraction (1-porosity) + total mass fractions of all of the added phases.</t>
  </si>
  <si>
    <t>non-cpx modal abundance after x passages. Same as column Y but for total of all non-cpx cumulate phases (excluding sulfide). ie, column H x cell A31, normalized by the total mass of material.</t>
  </si>
  <si>
    <t xml:space="preserve">Sulfide modal abundance after x passages </t>
  </si>
  <si>
    <t>187Os/188Os after ingrowth since oldest TRD age</t>
  </si>
  <si>
    <r>
      <t xml:space="preserve">Mass fraction new cpx relative to peridotite. Porosity (A5 in first line or column H value from previous line afterwards) x fraction crystallized (A7) x fraction cpx in crystallized phases (A9). Melt (silicate and sulfide) is included as part of total peridotite mass here. </t>
    </r>
    <r>
      <rPr>
        <b/>
        <sz val="10"/>
        <color rgb="FFFF0000"/>
        <rFont val="Verdana"/>
      </rPr>
      <t>Here and elsewhere, mass fractions are calculated relative to the ORIGINAL mass of the column. This facilitates calculation of whole rock concentrations elsewhere in the spreadsheet.</t>
    </r>
  </si>
  <si>
    <t xml:space="preserve">Mass fraction remaining silicate liquid relative to peridotite. Porosity from previous step (A5 in first line, values in preceding lines of column H afterwards) minus crystallized or exsolved phases (columns E+F+G). As noted above, this is relative to the ORIGINAL mass of the peridotite. </t>
  </si>
  <si>
    <t>Column AA</t>
  </si>
  <si>
    <t>Column AB</t>
  </si>
  <si>
    <t>Column AC</t>
  </si>
  <si>
    <t>Column AD</t>
  </si>
  <si>
    <t>Column AE</t>
  </si>
  <si>
    <t>Column AF</t>
  </si>
  <si>
    <t>Column AG</t>
  </si>
  <si>
    <t>Column AH</t>
  </si>
  <si>
    <t>Column AI</t>
  </si>
  <si>
    <t>Column AJ</t>
  </si>
  <si>
    <t>Column AK</t>
  </si>
  <si>
    <t>Column AL</t>
  </si>
  <si>
    <t>Column AM</t>
  </si>
  <si>
    <t>Spinel modal abundance after x passages. Obtained by multiplying input spinel fraction (cell A43) by modal abundance of non-cpx phases in column Z.</t>
  </si>
  <si>
    <t>Opx modal abundance after x passages. In addition to opx added during melt percolation (cell A45 x column Z) includes opx abundance in residual perditotite normalized by total mass of material.</t>
  </si>
  <si>
    <t>Olivine modal abundance after x passages. In addition to olivine added during melt percolation (cell A47 x column Z) includes olivine abundance in residual perditotite normalized by total mass of material.</t>
  </si>
  <si>
    <t>Garnet modal abundance after x passages. Cell 49 x column Z.</t>
  </si>
  <si>
    <t>Cpx modal abundance after x passages. Calculated from total mass of cpx added (column G multiplied by cell A31), normalized the total mass of material (residual peridotite mass fraction (1 - porosity) + total mass of all added phases).</t>
  </si>
  <si>
    <t xml:space="preserve">Sulfide modal abundance after x passages. Calculated from total mass of sulfide added (column I multiplied by cell A31), normalized the total mass of material (residual peridotite mass fraction (1 - porosity) + total mass of all added phases). </t>
  </si>
  <si>
    <t>187Os/188Os after ingrowth since oldest TRD age. Starting with 187Os/188Os value (cell A25) of PUM at TRD age (cell A23) of most depleted sample as the initial ratio, calculates current 187Os/188Os ratio using 187Re/188Os in column U.</t>
  </si>
  <si>
    <t>[Os]init liq (ppb) - for 2nd mixing curve</t>
  </si>
  <si>
    <t>Simple mixing model</t>
  </si>
  <si>
    <t xml:space="preserve">Data </t>
  </si>
  <si>
    <t>Sample name</t>
  </si>
  <si>
    <t>[Os] after percolation. Same as column N, but calculation simplified using values defined in columns Y, Z, and AE. This makes it easier to see relationship with isotopic mass balance equation in Column AH.</t>
  </si>
  <si>
    <t>Lu after x passages</t>
  </si>
  <si>
    <t>187Os/188Os after recent percolation. Results of mass balance equation between Os contents of cpx, non-cpx, and sulfide phases with isotopic composition of percolating liquid (cell A21) and Os in residual peridotite with 187Os/188Os of PUM at TRD age (cell A25).</t>
  </si>
  <si>
    <t>[Lu] liquid after equilibration. Determined by mass balance, starting with [Lu] and melt fraction from previous line, and using mass fractions of cpx and non-cpx phases and corresponding partition coefficients in cells A85 and A95.</t>
  </si>
  <si>
    <t>[Lu] cpx after equilibration. Using cpx partition coefficient for Lu in cell A85</t>
  </si>
  <si>
    <t xml:space="preserve">[Lu] non-cpx after equilibration. Using partition coeffiecient for total non-cpx phases calculated in A95. </t>
  </si>
  <si>
    <t>[Lu] perid - passage (1).  Whole rock Lu concentrations in column after a single increment of melt percolation</t>
  </si>
  <si>
    <t>Lu after x passages. Analogous to column N for Os.</t>
  </si>
  <si>
    <t>Column AO</t>
  </si>
  <si>
    <t>Column AP</t>
  </si>
  <si>
    <t>Column AQ</t>
  </si>
  <si>
    <t>Column AR</t>
  </si>
  <si>
    <t>Column AS</t>
  </si>
  <si>
    <t>Column AT</t>
  </si>
  <si>
    <t>[Os] peridotite-liquid mixture. Uses [Os] liquid in cell A13</t>
  </si>
  <si>
    <t>[Os] peridotite-liquid mixture. Uses alternate [Os] liquid in cell A101</t>
  </si>
  <si>
    <t>187Os/188Os peridotite-liquid mixture. Uses [Os] liquid in cell A13, and isotope ratios in cells A21 and cells A25.</t>
  </si>
  <si>
    <t>Simple mixing model. The following columns use standard 2-component mixing equations, with parameters indicated.</t>
  </si>
  <si>
    <t>Column AV</t>
  </si>
  <si>
    <t>Column AW</t>
  </si>
  <si>
    <t>Column AX</t>
  </si>
  <si>
    <t>Data  - for comparison with model</t>
  </si>
  <si>
    <t>garnet</t>
  </si>
  <si>
    <t>Lu</t>
  </si>
  <si>
    <t>frac gt</t>
  </si>
  <si>
    <t>[Lu] Co ppm</t>
  </si>
  <si>
    <t>kd Lu</t>
  </si>
  <si>
    <t>DLu</t>
  </si>
  <si>
    <t>Cr Lu</t>
  </si>
  <si>
    <t>in garnet</t>
  </si>
  <si>
    <t>Frac Lu</t>
  </si>
  <si>
    <t>Verification of sums:</t>
  </si>
  <si>
    <t>kd Re low</t>
  </si>
  <si>
    <t>kd Re high</t>
  </si>
  <si>
    <t>Cell</t>
  </si>
  <si>
    <t>[Os]init liq (ppb) - for 1st mixing curve</t>
  </si>
  <si>
    <t>Al2O3 PUM</t>
  </si>
  <si>
    <t>187Os/188Os PUM</t>
  </si>
  <si>
    <t>Fraction  of range</t>
  </si>
  <si>
    <t>[Os] considering only dilution</t>
  </si>
  <si>
    <t>[Os] total case 1</t>
  </si>
  <si>
    <t>[Os]added relative to perid mass     case 1</t>
  </si>
  <si>
    <t>[Os]added relative to perid mass     case 2</t>
  </si>
  <si>
    <t>[Os] total case 2</t>
  </si>
  <si>
    <t>[Os]added relative to perid mass     case 3</t>
  </si>
  <si>
    <t>[Os] total case 3</t>
  </si>
  <si>
    <t>General Scheme</t>
  </si>
  <si>
    <t>Parameters (Values in black are input variables; values in blue are calculated from the input variables)</t>
  </si>
  <si>
    <t xml:space="preserve">Restart calculation, using new melt fraction and new Re and Os concentrations in silicate liquid </t>
  </si>
  <si>
    <t>Initial melt fraction peridotite</t>
  </si>
  <si>
    <t>Start with peridotite with assumed melt fraction (cell A5) in bottom cell filled with basalt liquid at ScSS (A3)</t>
  </si>
  <si>
    <t>Calculate corresponding mass of sulfide liquid formed by immiscibility, and recalculate relative proportions of sulfide liquid, cpx, non-cpx phases, and silicate liquid</t>
  </si>
  <si>
    <t>Assumed total mass increase</t>
  </si>
  <si>
    <t>Explanation</t>
  </si>
  <si>
    <t>Calculation</t>
  </si>
  <si>
    <t>The total mass is assumed to increase by 20% as addition of cpx+spinel increases Al2O3 from 0.7 to 4.2.</t>
  </si>
  <si>
    <t>Linear correlation between 187Os/188Os and Al2O3 is used to calculate Os isotope ratio corresponding to each Al2O3 value (column D).</t>
  </si>
  <si>
    <t>The new Os concentration related only to dilution by cpx and spinel is shown in column E.</t>
  </si>
  <si>
    <t xml:space="preserve">The concentration of radiogenic Os (relative to peridotite mass) that would have to be added to obtain the 187Os/188Os ratio in column D is shown in columns F, H and J for three different assumed Os isotope compositions of the added radiogenic sulfides. </t>
  </si>
  <si>
    <t>The goal here is to see how [Os] would vary with Al2O3 if increase in 187Os/188Os were due to addition of radiogenic sulfides together with cpx+spinel</t>
  </si>
  <si>
    <t>The total Os concentration is obtained from the sum of the added radiogenic Os plus the existing non-radiogenic Os concentation in column E. Results for the three assmed added Os compositions shown in columns G, I and K.</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</si>
</sst>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
    <numFmt numFmtId="165" formatCode="0.000"/>
    <numFmt numFmtId="166" formatCode="0.0000000"/>
    <numFmt numFmtId="167" formatCode="0.000000"/>
    <numFmt numFmtId="168" formatCode="0.00000"/>
    <numFmt numFmtId="169" formatCode="0.00000000"/>
  </numFmts>
  <fonts count="10" x14ac:knownFonts="1">
    <font>
      <sz val="10"/>
      <name val="Verdana"/>
    </font>
    <font>
      <b/>
      <sz val="10"/>
      <name val="Verdana"/>
    </font>
    <font>
      <sz val="10"/>
      <color rgb="FF0000FF"/>
      <name val="Verdana"/>
    </font>
    <font>
      <b/>
      <sz val="10"/>
      <color rgb="FFFF0000"/>
      <name val="Verdana"/>
    </font>
    <font>
      <sz val="8"/>
      <name val="Verdana"/>
    </font>
    <font>
      <u/>
      <sz val="10"/>
      <color theme="10"/>
      <name val="Verdana"/>
    </font>
    <font>
      <u/>
      <sz val="10"/>
      <color theme="11"/>
      <name val="Verdana"/>
    </font>
    <font>
      <sz val="10"/>
      <color theme="1"/>
      <name val="Verdana"/>
    </font>
    <font>
      <b/>
      <sz val="10"/>
      <color rgb="FF0000FF"/>
      <name val="Verdana"/>
    </font>
    <font>
      <sz val="10"/>
      <color rgb="FF008000"/>
      <name val="Verdana"/>
    </font>
  </fonts>
  <fills count="4">
    <fill>
      <patternFill patternType="none"/>
    </fill>
    <fill>
      <patternFill patternType="gray125"/>
    </fill>
    <fill>
      <patternFill patternType="solid">
        <fgColor rgb="FFCCFFCC"/>
        <bgColor indexed="64"/>
      </patternFill>
    </fill>
    <fill>
      <patternFill patternType="solid">
        <fgColor theme="3" tint="0.79998168889431442"/>
        <bgColor indexed="64"/>
      </patternFill>
    </fill>
  </fills>
  <borders count="1">
    <border>
      <left/>
      <right/>
      <top/>
      <bottom/>
      <diagonal/>
    </border>
  </borders>
  <cellStyleXfs count="68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5">
    <xf numFmtId="0" fontId="0" fillId="0" borderId="0" xfId="0"/>
    <xf numFmtId="11" fontId="0" fillId="0" borderId="0" xfId="0" applyNumberFormat="1"/>
    <xf numFmtId="164" fontId="0" fillId="0" borderId="0" xfId="0" applyNumberFormat="1"/>
    <xf numFmtId="0" fontId="0" fillId="0" borderId="0" xfId="0" applyAlignment="1">
      <alignment horizontal="center" vertical="center" wrapText="1"/>
    </xf>
    <xf numFmtId="166" fontId="0" fillId="0" borderId="0" xfId="0" applyNumberFormat="1"/>
    <xf numFmtId="168" fontId="0" fillId="0" borderId="0" xfId="0" applyNumberFormat="1"/>
    <xf numFmtId="169" fontId="0" fillId="0" borderId="0" xfId="0" applyNumberFormat="1"/>
    <xf numFmtId="165" fontId="0" fillId="0" borderId="0" xfId="0" applyNumberFormat="1"/>
    <xf numFmtId="167" fontId="0" fillId="0" borderId="0" xfId="0" applyNumberFormat="1"/>
    <xf numFmtId="2" fontId="0" fillId="0" borderId="0" xfId="0" applyNumberFormat="1"/>
    <xf numFmtId="0" fontId="1" fillId="0" borderId="0" xfId="0" applyFont="1" applyAlignment="1">
      <alignment horizontal="center" vertical="center" wrapText="1"/>
    </xf>
    <xf numFmtId="1" fontId="0" fillId="0" borderId="0" xfId="0" applyNumberFormat="1"/>
    <xf numFmtId="166" fontId="0" fillId="0" borderId="0" xfId="0" applyNumberFormat="1" applyAlignment="1">
      <alignment horizontal="center" vertical="center" wrapText="1"/>
    </xf>
    <xf numFmtId="0" fontId="0" fillId="0" borderId="0" xfId="0"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0" fontId="0" fillId="0" borderId="0" xfId="0" applyAlignment="1">
      <alignment horizontal="right"/>
    </xf>
    <xf numFmtId="0" fontId="0" fillId="0" borderId="0" xfId="0" applyFont="1"/>
    <xf numFmtId="168" fontId="2" fillId="0" borderId="0" xfId="0" applyNumberFormat="1" applyFont="1"/>
    <xf numFmtId="0" fontId="2" fillId="0" borderId="0" xfId="0" applyFont="1"/>
    <xf numFmtId="0" fontId="0" fillId="0" borderId="0" xfId="0" applyAlignment="1">
      <alignment horizontal="left" vertical="center" wrapText="1"/>
    </xf>
    <xf numFmtId="0" fontId="7" fillId="0" borderId="0" xfId="0" applyFont="1"/>
    <xf numFmtId="2" fontId="2" fillId="0" borderId="0" xfId="0" applyNumberFormat="1" applyFont="1"/>
    <xf numFmtId="169" fontId="2" fillId="0" borderId="0" xfId="0" applyNumberFormat="1" applyFont="1"/>
    <xf numFmtId="164" fontId="2" fillId="0" borderId="0" xfId="0" applyNumberFormat="1" applyFont="1"/>
    <xf numFmtId="0" fontId="8" fillId="0" borderId="0" xfId="0" applyFont="1" applyAlignment="1">
      <alignment horizontal="left" vertical="center" wrapText="1"/>
    </xf>
    <xf numFmtId="0" fontId="0" fillId="2" borderId="0" xfId="0" applyFill="1" applyAlignment="1">
      <alignment horizontal="center" vertical="center" wrapText="1"/>
    </xf>
    <xf numFmtId="0" fontId="0" fillId="3" borderId="0" xfId="0" applyFill="1" applyAlignment="1">
      <alignment horizontal="center" vertical="center" wrapText="1"/>
    </xf>
    <xf numFmtId="0" fontId="1" fillId="2" borderId="0" xfId="0" applyFont="1" applyFill="1" applyAlignment="1">
      <alignment horizontal="center" vertical="center" wrapText="1"/>
    </xf>
    <xf numFmtId="0" fontId="1" fillId="3" borderId="0" xfId="0" applyFont="1" applyFill="1" applyAlignment="1">
      <alignment horizontal="center" vertical="center" wrapText="1"/>
    </xf>
    <xf numFmtId="0" fontId="9" fillId="0" borderId="0" xfId="0" applyFont="1" applyAlignment="1">
      <alignment horizontal="right"/>
    </xf>
    <xf numFmtId="0" fontId="9" fillId="0" borderId="0" xfId="0" applyFont="1"/>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cellXfs>
  <cellStyles count="687">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xfId="265" builtinId="8" hidden="1"/>
    <cellStyle name="Lien hypertexte" xfId="267" builtinId="8" hidden="1"/>
    <cellStyle name="Lien hypertexte" xfId="269" builtinId="8" hidden="1"/>
    <cellStyle name="Lien hypertexte" xfId="271" builtinId="8" hidden="1"/>
    <cellStyle name="Lien hypertexte" xfId="273" builtinId="8" hidden="1"/>
    <cellStyle name="Lien hypertexte" xfId="275" builtinId="8" hidden="1"/>
    <cellStyle name="Lien hypertexte" xfId="277" builtinId="8" hidden="1"/>
    <cellStyle name="Lien hypertexte" xfId="279" builtinId="8" hidden="1"/>
    <cellStyle name="Lien hypertexte" xfId="281" builtinId="8" hidden="1"/>
    <cellStyle name="Lien hypertexte" xfId="283" builtinId="8" hidden="1"/>
    <cellStyle name="Lien hypertexte" xfId="285" builtinId="8" hidden="1"/>
    <cellStyle name="Lien hypertexte" xfId="287" builtinId="8" hidden="1"/>
    <cellStyle name="Lien hypertexte" xfId="289" builtinId="8" hidden="1"/>
    <cellStyle name="Lien hypertexte" xfId="291" builtinId="8" hidden="1"/>
    <cellStyle name="Lien hypertexte" xfId="293" builtinId="8" hidden="1"/>
    <cellStyle name="Lien hypertexte" xfId="295" builtinId="8" hidden="1"/>
    <cellStyle name="Lien hypertexte" xfId="297" builtinId="8" hidden="1"/>
    <cellStyle name="Lien hypertexte" xfId="299" builtinId="8" hidden="1"/>
    <cellStyle name="Lien hypertexte" xfId="301" builtinId="8" hidden="1"/>
    <cellStyle name="Lien hypertexte" xfId="303" builtinId="8" hidden="1"/>
    <cellStyle name="Lien hypertexte" xfId="305" builtinId="8" hidden="1"/>
    <cellStyle name="Lien hypertexte" xfId="307" builtinId="8" hidden="1"/>
    <cellStyle name="Lien hypertexte" xfId="309" builtinId="8" hidden="1"/>
    <cellStyle name="Lien hypertexte" xfId="311" builtinId="8" hidden="1"/>
    <cellStyle name="Lien hypertexte" xfId="313" builtinId="8" hidden="1"/>
    <cellStyle name="Lien hypertexte" xfId="315" builtinId="8" hidden="1"/>
    <cellStyle name="Lien hypertexte" xfId="317" builtinId="8" hidden="1"/>
    <cellStyle name="Lien hypertexte" xfId="319" builtinId="8" hidden="1"/>
    <cellStyle name="Lien hypertexte" xfId="321" builtinId="8" hidden="1"/>
    <cellStyle name="Lien hypertexte" xfId="323" builtinId="8" hidden="1"/>
    <cellStyle name="Lien hypertexte" xfId="325" builtinId="8" hidden="1"/>
    <cellStyle name="Lien hypertexte" xfId="327" builtinId="8" hidden="1"/>
    <cellStyle name="Lien hypertexte" xfId="329" builtinId="8" hidden="1"/>
    <cellStyle name="Lien hypertexte" xfId="331" builtinId="8" hidden="1"/>
    <cellStyle name="Lien hypertexte" xfId="333" builtinId="8" hidden="1"/>
    <cellStyle name="Lien hypertexte" xfId="335" builtinId="8" hidden="1"/>
    <cellStyle name="Lien hypertexte" xfId="337" builtinId="8" hidden="1"/>
    <cellStyle name="Lien hypertexte" xfId="339" builtinId="8" hidden="1"/>
    <cellStyle name="Lien hypertexte" xfId="341" builtinId="8" hidden="1"/>
    <cellStyle name="Lien hypertexte" xfId="343" builtinId="8" hidden="1"/>
    <cellStyle name="Lien hypertexte" xfId="345" builtinId="8" hidden="1"/>
    <cellStyle name="Lien hypertexte" xfId="347" builtinId="8" hidden="1"/>
    <cellStyle name="Lien hypertexte" xfId="349" builtinId="8" hidden="1"/>
    <cellStyle name="Lien hypertexte" xfId="351" builtinId="8" hidden="1"/>
    <cellStyle name="Lien hypertexte" xfId="353" builtinId="8" hidden="1"/>
    <cellStyle name="Lien hypertexte" xfId="355" builtinId="8" hidden="1"/>
    <cellStyle name="Lien hypertexte" xfId="357" builtinId="8" hidden="1"/>
    <cellStyle name="Lien hypertexte" xfId="359" builtinId="8" hidden="1"/>
    <cellStyle name="Lien hypertexte" xfId="361" builtinId="8" hidden="1"/>
    <cellStyle name="Lien hypertexte" xfId="363" builtinId="8" hidden="1"/>
    <cellStyle name="Lien hypertexte" xfId="365" builtinId="8" hidden="1"/>
    <cellStyle name="Lien hypertexte" xfId="367" builtinId="8" hidden="1"/>
    <cellStyle name="Lien hypertexte" xfId="369" builtinId="8" hidden="1"/>
    <cellStyle name="Lien hypertexte" xfId="371" builtinId="8" hidden="1"/>
    <cellStyle name="Lien hypertexte" xfId="373" builtinId="8" hidden="1"/>
    <cellStyle name="Lien hypertexte" xfId="375" builtinId="8" hidden="1"/>
    <cellStyle name="Lien hypertexte" xfId="377" builtinId="8" hidden="1"/>
    <cellStyle name="Lien hypertexte" xfId="379" builtinId="8" hidden="1"/>
    <cellStyle name="Lien hypertexte" xfId="381" builtinId="8" hidden="1"/>
    <cellStyle name="Lien hypertexte" xfId="383" builtinId="8" hidden="1"/>
    <cellStyle name="Lien hypertexte" xfId="385" builtinId="8" hidden="1"/>
    <cellStyle name="Lien hypertexte" xfId="387" builtinId="8" hidden="1"/>
    <cellStyle name="Lien hypertexte" xfId="389" builtinId="8" hidden="1"/>
    <cellStyle name="Lien hypertexte" xfId="391" builtinId="8" hidden="1"/>
    <cellStyle name="Lien hypertexte" xfId="393" builtinId="8" hidden="1"/>
    <cellStyle name="Lien hypertexte" xfId="395" builtinId="8" hidden="1"/>
    <cellStyle name="Lien hypertexte" xfId="397" builtinId="8" hidden="1"/>
    <cellStyle name="Lien hypertexte" xfId="399" builtinId="8" hidden="1"/>
    <cellStyle name="Lien hypertexte" xfId="401" builtinId="8" hidden="1"/>
    <cellStyle name="Lien hypertexte" xfId="403" builtinId="8" hidden="1"/>
    <cellStyle name="Lien hypertexte" xfId="405" builtinId="8" hidden="1"/>
    <cellStyle name="Lien hypertexte" xfId="407" builtinId="8" hidden="1"/>
    <cellStyle name="Lien hypertexte" xfId="409" builtinId="8" hidden="1"/>
    <cellStyle name="Lien hypertexte" xfId="411" builtinId="8" hidden="1"/>
    <cellStyle name="Lien hypertexte" xfId="413" builtinId="8" hidden="1"/>
    <cellStyle name="Lien hypertexte" xfId="415" builtinId="8" hidden="1"/>
    <cellStyle name="Lien hypertexte" xfId="417" builtinId="8" hidden="1"/>
    <cellStyle name="Lien hypertexte" xfId="419" builtinId="8" hidden="1"/>
    <cellStyle name="Lien hypertexte" xfId="421" builtinId="8" hidden="1"/>
    <cellStyle name="Lien hypertexte" xfId="423" builtinId="8" hidden="1"/>
    <cellStyle name="Lien hypertexte" xfId="425" builtinId="8" hidden="1"/>
    <cellStyle name="Lien hypertexte" xfId="427" builtinId="8" hidden="1"/>
    <cellStyle name="Lien hypertexte" xfId="429" builtinId="8" hidden="1"/>
    <cellStyle name="Lien hypertexte" xfId="431" builtinId="8" hidden="1"/>
    <cellStyle name="Lien hypertexte" xfId="433" builtinId="8" hidden="1"/>
    <cellStyle name="Lien hypertexte" xfId="435" builtinId="8" hidden="1"/>
    <cellStyle name="Lien hypertexte" xfId="437" builtinId="8" hidden="1"/>
    <cellStyle name="Lien hypertexte" xfId="439" builtinId="8" hidden="1"/>
    <cellStyle name="Lien hypertexte" xfId="441" builtinId="8" hidden="1"/>
    <cellStyle name="Lien hypertexte" xfId="443" builtinId="8" hidden="1"/>
    <cellStyle name="Lien hypertexte" xfId="445" builtinId="8" hidden="1"/>
    <cellStyle name="Lien hypertexte" xfId="447" builtinId="8" hidden="1"/>
    <cellStyle name="Lien hypertexte" xfId="449" builtinId="8" hidden="1"/>
    <cellStyle name="Lien hypertexte" xfId="451" builtinId="8" hidden="1"/>
    <cellStyle name="Lien hypertexte" xfId="453" builtinId="8" hidden="1"/>
    <cellStyle name="Lien hypertexte" xfId="455" builtinId="8" hidden="1"/>
    <cellStyle name="Lien hypertexte" xfId="457" builtinId="8" hidden="1"/>
    <cellStyle name="Lien hypertexte" xfId="459" builtinId="8" hidden="1"/>
    <cellStyle name="Lien hypertexte" xfId="461" builtinId="8" hidden="1"/>
    <cellStyle name="Lien hypertexte" xfId="463" builtinId="8" hidden="1"/>
    <cellStyle name="Lien hypertexte" xfId="465" builtinId="8" hidden="1"/>
    <cellStyle name="Lien hypertexte" xfId="467" builtinId="8" hidden="1"/>
    <cellStyle name="Lien hypertexte" xfId="469" builtinId="8" hidden="1"/>
    <cellStyle name="Lien hypertexte" xfId="471" builtinId="8" hidden="1"/>
    <cellStyle name="Lien hypertexte" xfId="473" builtinId="8" hidden="1"/>
    <cellStyle name="Lien hypertexte" xfId="475" builtinId="8" hidden="1"/>
    <cellStyle name="Lien hypertexte" xfId="477" builtinId="8" hidden="1"/>
    <cellStyle name="Lien hypertexte" xfId="479" builtinId="8" hidden="1"/>
    <cellStyle name="Lien hypertexte" xfId="481" builtinId="8" hidden="1"/>
    <cellStyle name="Lien hypertexte" xfId="483" builtinId="8" hidden="1"/>
    <cellStyle name="Lien hypertexte" xfId="485" builtinId="8" hidden="1"/>
    <cellStyle name="Lien hypertexte" xfId="487" builtinId="8" hidden="1"/>
    <cellStyle name="Lien hypertexte" xfId="489" builtinId="8" hidden="1"/>
    <cellStyle name="Lien hypertexte" xfId="491" builtinId="8" hidden="1"/>
    <cellStyle name="Lien hypertexte" xfId="493" builtinId="8" hidden="1"/>
    <cellStyle name="Lien hypertexte" xfId="495" builtinId="8" hidden="1"/>
    <cellStyle name="Lien hypertexte" xfId="497" builtinId="8" hidden="1"/>
    <cellStyle name="Lien hypertexte" xfId="499" builtinId="8" hidden="1"/>
    <cellStyle name="Lien hypertexte" xfId="501" builtinId="8" hidden="1"/>
    <cellStyle name="Lien hypertexte" xfId="503" builtinId="8" hidden="1"/>
    <cellStyle name="Lien hypertexte" xfId="505" builtinId="8" hidden="1"/>
    <cellStyle name="Lien hypertexte" xfId="507" builtinId="8" hidden="1"/>
    <cellStyle name="Lien hypertexte" xfId="509" builtinId="8" hidden="1"/>
    <cellStyle name="Lien hypertexte" xfId="511" builtinId="8" hidden="1"/>
    <cellStyle name="Lien hypertexte" xfId="513" builtinId="8" hidden="1"/>
    <cellStyle name="Lien hypertexte" xfId="515" builtinId="8" hidden="1"/>
    <cellStyle name="Lien hypertexte" xfId="517" builtinId="8" hidden="1"/>
    <cellStyle name="Lien hypertexte" xfId="519" builtinId="8" hidden="1"/>
    <cellStyle name="Lien hypertexte" xfId="521" builtinId="8" hidden="1"/>
    <cellStyle name="Lien hypertexte" xfId="523" builtinId="8" hidden="1"/>
    <cellStyle name="Lien hypertexte" xfId="525" builtinId="8" hidden="1"/>
    <cellStyle name="Lien hypertexte" xfId="527" builtinId="8" hidden="1"/>
    <cellStyle name="Lien hypertexte" xfId="529" builtinId="8" hidden="1"/>
    <cellStyle name="Lien hypertexte" xfId="531" builtinId="8" hidden="1"/>
    <cellStyle name="Lien hypertexte" xfId="533" builtinId="8" hidden="1"/>
    <cellStyle name="Lien hypertexte" xfId="535" builtinId="8" hidden="1"/>
    <cellStyle name="Lien hypertexte" xfId="537" builtinId="8" hidden="1"/>
    <cellStyle name="Lien hypertexte" xfId="539" builtinId="8" hidden="1"/>
    <cellStyle name="Lien hypertexte" xfId="541" builtinId="8" hidden="1"/>
    <cellStyle name="Lien hypertexte" xfId="543" builtinId="8" hidden="1"/>
    <cellStyle name="Lien hypertexte" xfId="545" builtinId="8" hidden="1"/>
    <cellStyle name="Lien hypertexte" xfId="547" builtinId="8" hidden="1"/>
    <cellStyle name="Lien hypertexte" xfId="549" builtinId="8" hidden="1"/>
    <cellStyle name="Lien hypertexte" xfId="551" builtinId="8" hidden="1"/>
    <cellStyle name="Lien hypertexte" xfId="553" builtinId="8" hidden="1"/>
    <cellStyle name="Lien hypertexte" xfId="555" builtinId="8" hidden="1"/>
    <cellStyle name="Lien hypertexte" xfId="557" builtinId="8" hidden="1"/>
    <cellStyle name="Lien hypertexte" xfId="559" builtinId="8" hidden="1"/>
    <cellStyle name="Lien hypertexte" xfId="561" builtinId="8" hidden="1"/>
    <cellStyle name="Lien hypertexte" xfId="563" builtinId="8" hidden="1"/>
    <cellStyle name="Lien hypertexte" xfId="565" builtinId="8" hidden="1"/>
    <cellStyle name="Lien hypertexte" xfId="567" builtinId="8" hidden="1"/>
    <cellStyle name="Lien hypertexte" xfId="569" builtinId="8" hidden="1"/>
    <cellStyle name="Lien hypertexte" xfId="571" builtinId="8" hidden="1"/>
    <cellStyle name="Lien hypertexte" xfId="573" builtinId="8" hidden="1"/>
    <cellStyle name="Lien hypertexte" xfId="575" builtinId="8" hidden="1"/>
    <cellStyle name="Lien hypertexte" xfId="577" builtinId="8" hidden="1"/>
    <cellStyle name="Lien hypertexte" xfId="579" builtinId="8" hidden="1"/>
    <cellStyle name="Lien hypertexte" xfId="581" builtinId="8" hidden="1"/>
    <cellStyle name="Lien hypertexte" xfId="583" builtinId="8" hidden="1"/>
    <cellStyle name="Lien hypertexte" xfId="585" builtinId="8" hidden="1"/>
    <cellStyle name="Lien hypertexte" xfId="587" builtinId="8" hidden="1"/>
    <cellStyle name="Lien hypertexte" xfId="589" builtinId="8" hidden="1"/>
    <cellStyle name="Lien hypertexte" xfId="591" builtinId="8" hidden="1"/>
    <cellStyle name="Lien hypertexte" xfId="593" builtinId="8" hidden="1"/>
    <cellStyle name="Lien hypertexte" xfId="595" builtinId="8" hidden="1"/>
    <cellStyle name="Lien hypertexte" xfId="597" builtinId="8" hidden="1"/>
    <cellStyle name="Lien hypertexte" xfId="599" builtinId="8" hidden="1"/>
    <cellStyle name="Lien hypertexte" xfId="601" builtinId="8" hidden="1"/>
    <cellStyle name="Lien hypertexte" xfId="603" builtinId="8" hidden="1"/>
    <cellStyle name="Lien hypertexte" xfId="605" builtinId="8" hidden="1"/>
    <cellStyle name="Lien hypertexte" xfId="607" builtinId="8" hidden="1"/>
    <cellStyle name="Lien hypertexte" xfId="609" builtinId="8" hidden="1"/>
    <cellStyle name="Lien hypertexte" xfId="611" builtinId="8" hidden="1"/>
    <cellStyle name="Lien hypertexte" xfId="613" builtinId="8" hidden="1"/>
    <cellStyle name="Lien hypertexte" xfId="615" builtinId="8" hidden="1"/>
    <cellStyle name="Lien hypertexte" xfId="617" builtinId="8" hidden="1"/>
    <cellStyle name="Lien hypertexte" xfId="619" builtinId="8" hidden="1"/>
    <cellStyle name="Lien hypertexte" xfId="621" builtinId="8" hidden="1"/>
    <cellStyle name="Lien hypertexte" xfId="623" builtinId="8" hidden="1"/>
    <cellStyle name="Lien hypertexte" xfId="625" builtinId="8" hidden="1"/>
    <cellStyle name="Lien hypertexte" xfId="627" builtinId="8" hidden="1"/>
    <cellStyle name="Lien hypertexte" xfId="629" builtinId="8" hidden="1"/>
    <cellStyle name="Lien hypertexte" xfId="631" builtinId="8" hidden="1"/>
    <cellStyle name="Lien hypertexte" xfId="633" builtinId="8" hidden="1"/>
    <cellStyle name="Lien hypertexte" xfId="635" builtinId="8" hidden="1"/>
    <cellStyle name="Lien hypertexte" xfId="637" builtinId="8" hidden="1"/>
    <cellStyle name="Lien hypertexte" xfId="639" builtinId="8" hidden="1"/>
    <cellStyle name="Lien hypertexte" xfId="641" builtinId="8" hidden="1"/>
    <cellStyle name="Lien hypertexte" xfId="643" builtinId="8" hidden="1"/>
    <cellStyle name="Lien hypertexte" xfId="645" builtinId="8" hidden="1"/>
    <cellStyle name="Lien hypertexte" xfId="647" builtinId="8" hidden="1"/>
    <cellStyle name="Lien hypertexte" xfId="649" builtinId="8" hidden="1"/>
    <cellStyle name="Lien hypertexte" xfId="651" builtinId="8" hidden="1"/>
    <cellStyle name="Lien hypertexte" xfId="653" builtinId="8" hidden="1"/>
    <cellStyle name="Lien hypertexte" xfId="655" builtinId="8" hidden="1"/>
    <cellStyle name="Lien hypertexte" xfId="657" builtinId="8" hidden="1"/>
    <cellStyle name="Lien hypertexte" xfId="659" builtinId="8" hidden="1"/>
    <cellStyle name="Lien hypertexte" xfId="661" builtinId="8" hidden="1"/>
    <cellStyle name="Lien hypertexte" xfId="663" builtinId="8" hidden="1"/>
    <cellStyle name="Lien hypertexte" xfId="665" builtinId="8" hidden="1"/>
    <cellStyle name="Lien hypertexte" xfId="667" builtinId="8" hidden="1"/>
    <cellStyle name="Lien hypertexte" xfId="669" builtinId="8" hidden="1"/>
    <cellStyle name="Lien hypertexte" xfId="671" builtinId="8" hidden="1"/>
    <cellStyle name="Lien hypertexte" xfId="673" builtinId="8" hidden="1"/>
    <cellStyle name="Lien hypertexte" xfId="675" builtinId="8" hidden="1"/>
    <cellStyle name="Lien hypertexte" xfId="677" builtinId="8" hidden="1"/>
    <cellStyle name="Lien hypertexte" xfId="679" builtinId="8" hidden="1"/>
    <cellStyle name="Lien hypertexte" xfId="681" builtinId="8" hidden="1"/>
    <cellStyle name="Lien hypertexte" xfId="683" builtinId="8" hidden="1"/>
    <cellStyle name="Lien hypertexte" xfId="685"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Lien hypertexte visité" xfId="266" builtinId="9" hidden="1"/>
    <cellStyle name="Lien hypertexte visité" xfId="268" builtinId="9" hidden="1"/>
    <cellStyle name="Lien hypertexte visité" xfId="270" builtinId="9" hidden="1"/>
    <cellStyle name="Lien hypertexte visité" xfId="272" builtinId="9" hidden="1"/>
    <cellStyle name="Lien hypertexte visité" xfId="274" builtinId="9" hidden="1"/>
    <cellStyle name="Lien hypertexte visité" xfId="276" builtinId="9" hidden="1"/>
    <cellStyle name="Lien hypertexte visité" xfId="278" builtinId="9" hidden="1"/>
    <cellStyle name="Lien hypertexte visité" xfId="280" builtinId="9" hidden="1"/>
    <cellStyle name="Lien hypertexte visité" xfId="282" builtinId="9" hidden="1"/>
    <cellStyle name="Lien hypertexte visité" xfId="284" builtinId="9" hidden="1"/>
    <cellStyle name="Lien hypertexte visité" xfId="286" builtinId="9" hidden="1"/>
    <cellStyle name="Lien hypertexte visité" xfId="288" builtinId="9" hidden="1"/>
    <cellStyle name="Lien hypertexte visité" xfId="290" builtinId="9" hidden="1"/>
    <cellStyle name="Lien hypertexte visité" xfId="292" builtinId="9" hidden="1"/>
    <cellStyle name="Lien hypertexte visité" xfId="294" builtinId="9" hidden="1"/>
    <cellStyle name="Lien hypertexte visité" xfId="296" builtinId="9" hidden="1"/>
    <cellStyle name="Lien hypertexte visité" xfId="298" builtinId="9" hidden="1"/>
    <cellStyle name="Lien hypertexte visité" xfId="300" builtinId="9" hidden="1"/>
    <cellStyle name="Lien hypertexte visité" xfId="302" builtinId="9" hidden="1"/>
    <cellStyle name="Lien hypertexte visité" xfId="304" builtinId="9" hidden="1"/>
    <cellStyle name="Lien hypertexte visité" xfId="306" builtinId="9" hidden="1"/>
    <cellStyle name="Lien hypertexte visité" xfId="308" builtinId="9" hidden="1"/>
    <cellStyle name="Lien hypertexte visité" xfId="310" builtinId="9" hidden="1"/>
    <cellStyle name="Lien hypertexte visité" xfId="312" builtinId="9" hidden="1"/>
    <cellStyle name="Lien hypertexte visité" xfId="314" builtinId="9" hidden="1"/>
    <cellStyle name="Lien hypertexte visité" xfId="316" builtinId="9" hidden="1"/>
    <cellStyle name="Lien hypertexte visité" xfId="318" builtinId="9" hidden="1"/>
    <cellStyle name="Lien hypertexte visité" xfId="320" builtinId="9" hidden="1"/>
    <cellStyle name="Lien hypertexte visité" xfId="322" builtinId="9" hidden="1"/>
    <cellStyle name="Lien hypertexte visité" xfId="324" builtinId="9" hidden="1"/>
    <cellStyle name="Lien hypertexte visité" xfId="326" builtinId="9" hidden="1"/>
    <cellStyle name="Lien hypertexte visité" xfId="328" builtinId="9" hidden="1"/>
    <cellStyle name="Lien hypertexte visité" xfId="330" builtinId="9" hidden="1"/>
    <cellStyle name="Lien hypertexte visité" xfId="332" builtinId="9" hidden="1"/>
    <cellStyle name="Lien hypertexte visité" xfId="334" builtinId="9" hidden="1"/>
    <cellStyle name="Lien hypertexte visité" xfId="336" builtinId="9" hidden="1"/>
    <cellStyle name="Lien hypertexte visité" xfId="338" builtinId="9" hidden="1"/>
    <cellStyle name="Lien hypertexte visité" xfId="340" builtinId="9" hidden="1"/>
    <cellStyle name="Lien hypertexte visité" xfId="342" builtinId="9" hidden="1"/>
    <cellStyle name="Lien hypertexte visité" xfId="344" builtinId="9" hidden="1"/>
    <cellStyle name="Lien hypertexte visité" xfId="346" builtinId="9" hidden="1"/>
    <cellStyle name="Lien hypertexte visité" xfId="348" builtinId="9" hidden="1"/>
    <cellStyle name="Lien hypertexte visité" xfId="350" builtinId="9" hidden="1"/>
    <cellStyle name="Lien hypertexte visité" xfId="352" builtinId="9" hidden="1"/>
    <cellStyle name="Lien hypertexte visité" xfId="354" builtinId="9" hidden="1"/>
    <cellStyle name="Lien hypertexte visité" xfId="356" builtinId="9" hidden="1"/>
    <cellStyle name="Lien hypertexte visité" xfId="358" builtinId="9" hidden="1"/>
    <cellStyle name="Lien hypertexte visité" xfId="360" builtinId="9" hidden="1"/>
    <cellStyle name="Lien hypertexte visité" xfId="362" builtinId="9" hidden="1"/>
    <cellStyle name="Lien hypertexte visité" xfId="364" builtinId="9" hidden="1"/>
    <cellStyle name="Lien hypertexte visité" xfId="366" builtinId="9" hidden="1"/>
    <cellStyle name="Lien hypertexte visité" xfId="368" builtinId="9" hidden="1"/>
    <cellStyle name="Lien hypertexte visité" xfId="370" builtinId="9" hidden="1"/>
    <cellStyle name="Lien hypertexte visité" xfId="372" builtinId="9" hidden="1"/>
    <cellStyle name="Lien hypertexte visité" xfId="374" builtinId="9" hidden="1"/>
    <cellStyle name="Lien hypertexte visité" xfId="376" builtinId="9" hidden="1"/>
    <cellStyle name="Lien hypertexte visité" xfId="378" builtinId="9" hidden="1"/>
    <cellStyle name="Lien hypertexte visité" xfId="380" builtinId="9" hidden="1"/>
    <cellStyle name="Lien hypertexte visité" xfId="382" builtinId="9" hidden="1"/>
    <cellStyle name="Lien hypertexte visité" xfId="384" builtinId="9" hidden="1"/>
    <cellStyle name="Lien hypertexte visité" xfId="386" builtinId="9" hidden="1"/>
    <cellStyle name="Lien hypertexte visité" xfId="388" builtinId="9" hidden="1"/>
    <cellStyle name="Lien hypertexte visité" xfId="390" builtinId="9" hidden="1"/>
    <cellStyle name="Lien hypertexte visité" xfId="392" builtinId="9" hidden="1"/>
    <cellStyle name="Lien hypertexte visité" xfId="394" builtinId="9" hidden="1"/>
    <cellStyle name="Lien hypertexte visité" xfId="396" builtinId="9" hidden="1"/>
    <cellStyle name="Lien hypertexte visité" xfId="398" builtinId="9" hidden="1"/>
    <cellStyle name="Lien hypertexte visité" xfId="400" builtinId="9" hidden="1"/>
    <cellStyle name="Lien hypertexte visité" xfId="402" builtinId="9" hidden="1"/>
    <cellStyle name="Lien hypertexte visité" xfId="404" builtinId="9" hidden="1"/>
    <cellStyle name="Lien hypertexte visité" xfId="406" builtinId="9" hidden="1"/>
    <cellStyle name="Lien hypertexte visité" xfId="408" builtinId="9" hidden="1"/>
    <cellStyle name="Lien hypertexte visité" xfId="410" builtinId="9" hidden="1"/>
    <cellStyle name="Lien hypertexte visité" xfId="412" builtinId="9" hidden="1"/>
    <cellStyle name="Lien hypertexte visité" xfId="414" builtinId="9" hidden="1"/>
    <cellStyle name="Lien hypertexte visité" xfId="416" builtinId="9" hidden="1"/>
    <cellStyle name="Lien hypertexte visité" xfId="418" builtinId="9" hidden="1"/>
    <cellStyle name="Lien hypertexte visité" xfId="420" builtinId="9" hidden="1"/>
    <cellStyle name="Lien hypertexte visité" xfId="422" builtinId="9" hidden="1"/>
    <cellStyle name="Lien hypertexte visité" xfId="424" builtinId="9" hidden="1"/>
    <cellStyle name="Lien hypertexte visité" xfId="426" builtinId="9" hidden="1"/>
    <cellStyle name="Lien hypertexte visité" xfId="428" builtinId="9" hidden="1"/>
    <cellStyle name="Lien hypertexte visité" xfId="430" builtinId="9" hidden="1"/>
    <cellStyle name="Lien hypertexte visité" xfId="432" builtinId="9" hidden="1"/>
    <cellStyle name="Lien hypertexte visité" xfId="434" builtinId="9" hidden="1"/>
    <cellStyle name="Lien hypertexte visité" xfId="436" builtinId="9" hidden="1"/>
    <cellStyle name="Lien hypertexte visité" xfId="438" builtinId="9" hidden="1"/>
    <cellStyle name="Lien hypertexte visité" xfId="440" builtinId="9" hidden="1"/>
    <cellStyle name="Lien hypertexte visité" xfId="442" builtinId="9" hidden="1"/>
    <cellStyle name="Lien hypertexte visité" xfId="444" builtinId="9" hidden="1"/>
    <cellStyle name="Lien hypertexte visité" xfId="446" builtinId="9" hidden="1"/>
    <cellStyle name="Lien hypertexte visité" xfId="448" builtinId="9" hidden="1"/>
    <cellStyle name="Lien hypertexte visité" xfId="450" builtinId="9" hidden="1"/>
    <cellStyle name="Lien hypertexte visité" xfId="452" builtinId="9" hidden="1"/>
    <cellStyle name="Lien hypertexte visité" xfId="454" builtinId="9" hidden="1"/>
    <cellStyle name="Lien hypertexte visité" xfId="456" builtinId="9" hidden="1"/>
    <cellStyle name="Lien hypertexte visité" xfId="458" builtinId="9" hidden="1"/>
    <cellStyle name="Lien hypertexte visité" xfId="460" builtinId="9" hidden="1"/>
    <cellStyle name="Lien hypertexte visité" xfId="462" builtinId="9" hidden="1"/>
    <cellStyle name="Lien hypertexte visité" xfId="464" builtinId="9" hidden="1"/>
    <cellStyle name="Lien hypertexte visité" xfId="466" builtinId="9" hidden="1"/>
    <cellStyle name="Lien hypertexte visité" xfId="468" builtinId="9" hidden="1"/>
    <cellStyle name="Lien hypertexte visité" xfId="470" builtinId="9" hidden="1"/>
    <cellStyle name="Lien hypertexte visité" xfId="472" builtinId="9" hidden="1"/>
    <cellStyle name="Lien hypertexte visité" xfId="474" builtinId="9" hidden="1"/>
    <cellStyle name="Lien hypertexte visité" xfId="476" builtinId="9" hidden="1"/>
    <cellStyle name="Lien hypertexte visité" xfId="478" builtinId="9" hidden="1"/>
    <cellStyle name="Lien hypertexte visité" xfId="480" builtinId="9" hidden="1"/>
    <cellStyle name="Lien hypertexte visité" xfId="482" builtinId="9" hidden="1"/>
    <cellStyle name="Lien hypertexte visité" xfId="484" builtinId="9" hidden="1"/>
    <cellStyle name="Lien hypertexte visité" xfId="486" builtinId="9" hidden="1"/>
    <cellStyle name="Lien hypertexte visité" xfId="488" builtinId="9" hidden="1"/>
    <cellStyle name="Lien hypertexte visité" xfId="490" builtinId="9" hidden="1"/>
    <cellStyle name="Lien hypertexte visité" xfId="492" builtinId="9" hidden="1"/>
    <cellStyle name="Lien hypertexte visité" xfId="494" builtinId="9" hidden="1"/>
    <cellStyle name="Lien hypertexte visité" xfId="496" builtinId="9" hidden="1"/>
    <cellStyle name="Lien hypertexte visité" xfId="498" builtinId="9" hidden="1"/>
    <cellStyle name="Lien hypertexte visité" xfId="500" builtinId="9" hidden="1"/>
    <cellStyle name="Lien hypertexte visité" xfId="502" builtinId="9" hidden="1"/>
    <cellStyle name="Lien hypertexte visité" xfId="504" builtinId="9" hidden="1"/>
    <cellStyle name="Lien hypertexte visité" xfId="506" builtinId="9" hidden="1"/>
    <cellStyle name="Lien hypertexte visité" xfId="508" builtinId="9" hidden="1"/>
    <cellStyle name="Lien hypertexte visité" xfId="510" builtinId="9" hidden="1"/>
    <cellStyle name="Lien hypertexte visité" xfId="512" builtinId="9" hidden="1"/>
    <cellStyle name="Lien hypertexte visité" xfId="514" builtinId="9" hidden="1"/>
    <cellStyle name="Lien hypertexte visité" xfId="516" builtinId="9" hidden="1"/>
    <cellStyle name="Lien hypertexte visité" xfId="518" builtinId="9" hidden="1"/>
    <cellStyle name="Lien hypertexte visité" xfId="520" builtinId="9" hidden="1"/>
    <cellStyle name="Lien hypertexte visité" xfId="522" builtinId="9" hidden="1"/>
    <cellStyle name="Lien hypertexte visité" xfId="524" builtinId="9" hidden="1"/>
    <cellStyle name="Lien hypertexte visité" xfId="526" builtinId="9" hidden="1"/>
    <cellStyle name="Lien hypertexte visité" xfId="528" builtinId="9" hidden="1"/>
    <cellStyle name="Lien hypertexte visité" xfId="530" builtinId="9" hidden="1"/>
    <cellStyle name="Lien hypertexte visité" xfId="532" builtinId="9" hidden="1"/>
    <cellStyle name="Lien hypertexte visité" xfId="534" builtinId="9" hidden="1"/>
    <cellStyle name="Lien hypertexte visité" xfId="536" builtinId="9" hidden="1"/>
    <cellStyle name="Lien hypertexte visité" xfId="538" builtinId="9" hidden="1"/>
    <cellStyle name="Lien hypertexte visité" xfId="540" builtinId="9" hidden="1"/>
    <cellStyle name="Lien hypertexte visité" xfId="542" builtinId="9" hidden="1"/>
    <cellStyle name="Lien hypertexte visité" xfId="544" builtinId="9" hidden="1"/>
    <cellStyle name="Lien hypertexte visité" xfId="546" builtinId="9" hidden="1"/>
    <cellStyle name="Lien hypertexte visité" xfId="548" builtinId="9" hidden="1"/>
    <cellStyle name="Lien hypertexte visité" xfId="550" builtinId="9" hidden="1"/>
    <cellStyle name="Lien hypertexte visité" xfId="552" builtinId="9" hidden="1"/>
    <cellStyle name="Lien hypertexte visité" xfId="554" builtinId="9" hidden="1"/>
    <cellStyle name="Lien hypertexte visité" xfId="556" builtinId="9" hidden="1"/>
    <cellStyle name="Lien hypertexte visité" xfId="558" builtinId="9" hidden="1"/>
    <cellStyle name="Lien hypertexte visité" xfId="560" builtinId="9" hidden="1"/>
    <cellStyle name="Lien hypertexte visité" xfId="562" builtinId="9" hidden="1"/>
    <cellStyle name="Lien hypertexte visité" xfId="564" builtinId="9" hidden="1"/>
    <cellStyle name="Lien hypertexte visité" xfId="566" builtinId="9" hidden="1"/>
    <cellStyle name="Lien hypertexte visité" xfId="568" builtinId="9" hidden="1"/>
    <cellStyle name="Lien hypertexte visité" xfId="570" builtinId="9" hidden="1"/>
    <cellStyle name="Lien hypertexte visité" xfId="572" builtinId="9" hidden="1"/>
    <cellStyle name="Lien hypertexte visité" xfId="574" builtinId="9" hidden="1"/>
    <cellStyle name="Lien hypertexte visité" xfId="576" builtinId="9" hidden="1"/>
    <cellStyle name="Lien hypertexte visité" xfId="578" builtinId="9" hidden="1"/>
    <cellStyle name="Lien hypertexte visité" xfId="580" builtinId="9" hidden="1"/>
    <cellStyle name="Lien hypertexte visité" xfId="582" builtinId="9" hidden="1"/>
    <cellStyle name="Lien hypertexte visité" xfId="584" builtinId="9" hidden="1"/>
    <cellStyle name="Lien hypertexte visité" xfId="586" builtinId="9" hidden="1"/>
    <cellStyle name="Lien hypertexte visité" xfId="588" builtinId="9" hidden="1"/>
    <cellStyle name="Lien hypertexte visité" xfId="590" builtinId="9" hidden="1"/>
    <cellStyle name="Lien hypertexte visité" xfId="592" builtinId="9" hidden="1"/>
    <cellStyle name="Lien hypertexte visité" xfId="594" builtinId="9" hidden="1"/>
    <cellStyle name="Lien hypertexte visité" xfId="596" builtinId="9" hidden="1"/>
    <cellStyle name="Lien hypertexte visité" xfId="598" builtinId="9" hidden="1"/>
    <cellStyle name="Lien hypertexte visité" xfId="600" builtinId="9" hidden="1"/>
    <cellStyle name="Lien hypertexte visité" xfId="602" builtinId="9" hidden="1"/>
    <cellStyle name="Lien hypertexte visité" xfId="604" builtinId="9" hidden="1"/>
    <cellStyle name="Lien hypertexte visité" xfId="606" builtinId="9" hidden="1"/>
    <cellStyle name="Lien hypertexte visité" xfId="608" builtinId="9" hidden="1"/>
    <cellStyle name="Lien hypertexte visité" xfId="610" builtinId="9" hidden="1"/>
    <cellStyle name="Lien hypertexte visité" xfId="612" builtinId="9" hidden="1"/>
    <cellStyle name="Lien hypertexte visité" xfId="614" builtinId="9" hidden="1"/>
    <cellStyle name="Lien hypertexte visité" xfId="616" builtinId="9" hidden="1"/>
    <cellStyle name="Lien hypertexte visité" xfId="618" builtinId="9" hidden="1"/>
    <cellStyle name="Lien hypertexte visité" xfId="620" builtinId="9" hidden="1"/>
    <cellStyle name="Lien hypertexte visité" xfId="622" builtinId="9" hidden="1"/>
    <cellStyle name="Lien hypertexte visité" xfId="624" builtinId="9" hidden="1"/>
    <cellStyle name="Lien hypertexte visité" xfId="626" builtinId="9" hidden="1"/>
    <cellStyle name="Lien hypertexte visité" xfId="628" builtinId="9" hidden="1"/>
    <cellStyle name="Lien hypertexte visité" xfId="630" builtinId="9" hidden="1"/>
    <cellStyle name="Lien hypertexte visité" xfId="632" builtinId="9" hidden="1"/>
    <cellStyle name="Lien hypertexte visité" xfId="634" builtinId="9" hidden="1"/>
    <cellStyle name="Lien hypertexte visité" xfId="636" builtinId="9" hidden="1"/>
    <cellStyle name="Lien hypertexte visité" xfId="638" builtinId="9" hidden="1"/>
    <cellStyle name="Lien hypertexte visité" xfId="640" builtinId="9" hidden="1"/>
    <cellStyle name="Lien hypertexte visité" xfId="642" builtinId="9" hidden="1"/>
    <cellStyle name="Lien hypertexte visité" xfId="644" builtinId="9" hidden="1"/>
    <cellStyle name="Lien hypertexte visité" xfId="646" builtinId="9" hidden="1"/>
    <cellStyle name="Lien hypertexte visité" xfId="648" builtinId="9" hidden="1"/>
    <cellStyle name="Lien hypertexte visité" xfId="650" builtinId="9" hidden="1"/>
    <cellStyle name="Lien hypertexte visité" xfId="652" builtinId="9" hidden="1"/>
    <cellStyle name="Lien hypertexte visité" xfId="654" builtinId="9" hidden="1"/>
    <cellStyle name="Lien hypertexte visité" xfId="656" builtinId="9" hidden="1"/>
    <cellStyle name="Lien hypertexte visité" xfId="658" builtinId="9" hidden="1"/>
    <cellStyle name="Lien hypertexte visité" xfId="660" builtinId="9" hidden="1"/>
    <cellStyle name="Lien hypertexte visité" xfId="662" builtinId="9" hidden="1"/>
    <cellStyle name="Lien hypertexte visité" xfId="664" builtinId="9" hidden="1"/>
    <cellStyle name="Lien hypertexte visité" xfId="666" builtinId="9" hidden="1"/>
    <cellStyle name="Lien hypertexte visité" xfId="668" builtinId="9" hidden="1"/>
    <cellStyle name="Lien hypertexte visité" xfId="670" builtinId="9" hidden="1"/>
    <cellStyle name="Lien hypertexte visité" xfId="672" builtinId="9" hidden="1"/>
    <cellStyle name="Lien hypertexte visité" xfId="674" builtinId="9" hidden="1"/>
    <cellStyle name="Lien hypertexte visité" xfId="676" builtinId="9" hidden="1"/>
    <cellStyle name="Lien hypertexte visité" xfId="678" builtinId="9" hidden="1"/>
    <cellStyle name="Lien hypertexte visité" xfId="680" builtinId="9" hidden="1"/>
    <cellStyle name="Lien hypertexte visité" xfId="682" builtinId="9" hidden="1"/>
    <cellStyle name="Lien hypertexte visité" xfId="684" builtinId="9" hidden="1"/>
    <cellStyle name="Lien hypertexte visité" xfId="686" builtinId="9" hidden="1"/>
    <cellStyle name="Normal" xfId="0" builtinId="0"/>
  </cellStyles>
  <dxfs count="0"/>
  <tableStyles count="0" defaultTableStyle="TableStyleMedium9" defaultPivotStyle="PivotStyleMedium4"/>
  <colors>
    <mruColors>
      <color rgb="FFFD8008"/>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5"/>
          <c:y val="0.0623054144180905"/>
          <c:w val="0.755434782608696"/>
          <c:h val="0.760126055900704"/>
        </c:manualLayout>
      </c:layout>
      <c:scatterChart>
        <c:scatterStyle val="smoothMarker"/>
        <c:varyColors val="0"/>
        <c:ser>
          <c:idx val="0"/>
          <c:order val="0"/>
          <c:tx>
            <c:strRef>
              <c:f>#REF!$Y$1</c:f>
              <c:strCache>
                <c:ptCount val="1"/>
                <c:pt idx="0">
                  <c:v>Al2O3 perid. after x passages in %</c:v>
                </c:pt>
              </c:strCache>
            </c:strRef>
          </c:tx>
          <c:spPr>
            <a:ln w="25400">
              <a:solidFill>
                <a:srgbClr val="0000D4"/>
              </a:solidFill>
              <a:prstDash val="solid"/>
            </a:ln>
          </c:spPr>
          <c:marker>
            <c:symbol val="none"/>
          </c:marker>
          <c:xVal>
            <c:numRef>
              <c:f>#REF!$Y$2:$Y$100</c:f>
              <c:numCache>
                <c:formatCode>0.00</c:formatCode>
                <c:ptCount val="99"/>
                <c:pt idx="0">
                  <c:v>4.27766219619472</c:v>
                </c:pt>
                <c:pt idx="1">
                  <c:v>3.94631232544953</c:v>
                </c:pt>
                <c:pt idx="2">
                  <c:v>3.648703275203645</c:v>
                </c:pt>
                <c:pt idx="3">
                  <c:v>3.381352609467278</c:v>
                </c:pt>
                <c:pt idx="4">
                  <c:v>3.141146247674998</c:v>
                </c:pt>
                <c:pt idx="5">
                  <c:v>2.925297801975003</c:v>
                </c:pt>
                <c:pt idx="6">
                  <c:v>2.731312722958116</c:v>
                </c:pt>
                <c:pt idx="7">
                  <c:v>2.556956626546496</c:v>
                </c:pt>
                <c:pt idx="8">
                  <c:v>2.400227266933249</c:v>
                </c:pt>
                <c:pt idx="9">
                  <c:v>2.259329697363072</c:v>
                </c:pt>
                <c:pt idx="10">
                  <c:v>2.132654224978022</c:v>
                </c:pt>
                <c:pt idx="11">
                  <c:v>2.01875682016871</c:v>
                </c:pt>
                <c:pt idx="12">
                  <c:v>1.916341686675335</c:v>
                </c:pt>
                <c:pt idx="13">
                  <c:v>1.824245737532538</c:v>
                </c:pt>
                <c:pt idx="14">
                  <c:v>1.741424755028377</c:v>
                </c:pt>
                <c:pt idx="15">
                  <c:v>1.66694104111174</c:v>
                </c:pt>
                <c:pt idx="16">
                  <c:v>1.599952388919381</c:v>
                </c:pt>
                <c:pt idx="17">
                  <c:v>1.53970222694735</c:v>
                </c:pt>
                <c:pt idx="18">
                  <c:v>1.48551080539183</c:v>
                </c:pt>
                <c:pt idx="19">
                  <c:v>1.436767309769334</c:v>
                </c:pt>
                <c:pt idx="20">
                  <c:v>1.39292280045912</c:v>
                </c:pt>
                <c:pt idx="21">
                  <c:v>1.353483888593972</c:v>
                </c:pt>
                <c:pt idx="22">
                  <c:v>1.31800706901203</c:v>
                </c:pt>
                <c:pt idx="23">
                  <c:v>1.286093639984001</c:v>
                </c:pt>
                <c:pt idx="24">
                  <c:v>1.257385147325318</c:v>
                </c:pt>
                <c:pt idx="25">
                  <c:v>1.231559297442421</c:v>
                </c:pt>
                <c:pt idx="26">
                  <c:v>1.208326289973981</c:v>
                </c:pt>
                <c:pt idx="27">
                  <c:v>1.187425526080307</c:v>
                </c:pt>
                <c:pt idx="28">
                  <c:v>1.168622653200203</c:v>
                </c:pt>
                <c:pt idx="29">
                  <c:v>1.151706911313375</c:v>
                </c:pt>
                <c:pt idx="30">
                  <c:v>1.136488749486641</c:v>
                </c:pt>
                <c:pt idx="31">
                  <c:v>1.122797684802205</c:v>
                </c:pt>
                <c:pt idx="32">
                  <c:v>1.110480378717061</c:v>
                </c:pt>
                <c:pt idx="33">
                  <c:v>1.099398908528144</c:v>
                </c:pt>
                <c:pt idx="34">
                  <c:v>1.089429213956461</c:v>
                </c:pt>
                <c:pt idx="35">
                  <c:v>1.08045970094837</c:v>
                </c:pt>
                <c:pt idx="36">
                  <c:v>1.072389986652584</c:v>
                </c:pt>
                <c:pt idx="37">
                  <c:v>1.065129771192893</c:v>
                </c:pt>
                <c:pt idx="38">
                  <c:v>1.05859782334118</c:v>
                </c:pt>
                <c:pt idx="39">
                  <c:v>1.052721068523044</c:v>
                </c:pt>
                <c:pt idx="40">
                  <c:v>1.047433768776154</c:v>
                </c:pt>
                <c:pt idx="41">
                  <c:v>1.042676785344941</c:v>
                </c:pt>
                <c:pt idx="42">
                  <c:v>1.03839691554773</c:v>
                </c:pt>
                <c:pt idx="43">
                  <c:v>1.034546296405874</c:v>
                </c:pt>
                <c:pt idx="44">
                  <c:v>1.031081868289568</c:v>
                </c:pt>
                <c:pt idx="45">
                  <c:v>1.027964892521032</c:v>
                </c:pt>
                <c:pt idx="46">
                  <c:v>1.025160517491281</c:v>
                </c:pt>
                <c:pt idx="47">
                  <c:v>1.022637388398816</c:v>
                </c:pt>
                <c:pt idx="48">
                  <c:v>1.020367296214291</c:v>
                </c:pt>
                <c:pt idx="49">
                  <c:v>1.018324861920127</c:v>
                </c:pt>
                <c:pt idx="50">
                  <c:v>1.016487252473611</c:v>
                </c:pt>
                <c:pt idx="51">
                  <c:v>1.014833925300855</c:v>
                </c:pt>
                <c:pt idx="52">
                  <c:v>1.013346398451329</c:v>
                </c:pt>
                <c:pt idx="53">
                  <c:v>1.012008043832301</c:v>
                </c:pt>
                <c:pt idx="54">
                  <c:v>1.010803901202701</c:v>
                </c:pt>
                <c:pt idx="55">
                  <c:v>1.009720510839824</c:v>
                </c:pt>
                <c:pt idx="56">
                  <c:v>1.008745763002414</c:v>
                </c:pt>
                <c:pt idx="57">
                  <c:v>1.007868762502644</c:v>
                </c:pt>
                <c:pt idx="58">
                  <c:v>1.007079706869314</c:v>
                </c:pt>
                <c:pt idx="59">
                  <c:v>1.006369776737268</c:v>
                </c:pt>
                <c:pt idx="60">
                  <c:v>1.005731037235337</c:v>
                </c:pt>
                <c:pt idx="61">
                  <c:v>1.005156349268533</c:v>
                </c:pt>
                <c:pt idx="62">
                  <c:v>1.00463928970121</c:v>
                </c:pt>
                <c:pt idx="63">
                  <c:v>1.004174079547742</c:v>
                </c:pt>
                <c:pt idx="64">
                  <c:v>1.003755519367034</c:v>
                </c:pt>
                <c:pt idx="65">
                  <c:v>1.003378931137881</c:v>
                </c:pt>
                <c:pt idx="66">
                  <c:v>1.003040105964835</c:v>
                </c:pt>
                <c:pt idx="67">
                  <c:v>1.002735257029539</c:v>
                </c:pt>
                <c:pt idx="68">
                  <c:v>1.002460977261214</c:v>
                </c:pt>
                <c:pt idx="69">
                  <c:v>1.002214201252826</c:v>
                </c:pt>
                <c:pt idx="70">
                  <c:v>1.001992170996999</c:v>
                </c:pt>
                <c:pt idx="71">
                  <c:v>1.00179240505847</c:v>
                </c:pt>
                <c:pt idx="72">
                  <c:v>1.001612670838362</c:v>
                </c:pt>
                <c:pt idx="73">
                  <c:v>1.001450959620118</c:v>
                </c:pt>
                <c:pt idx="74">
                  <c:v>1.001305464118092</c:v>
                </c:pt>
                <c:pt idx="75">
                  <c:v>1.001174558277755</c:v>
                </c:pt>
                <c:pt idx="76">
                  <c:v>1.00105677910169</c:v>
                </c:pt>
                <c:pt idx="77">
                  <c:v>1.00095081029818</c:v>
                </c:pt>
                <c:pt idx="78">
                  <c:v>1.000855467569606</c:v>
                </c:pt>
                <c:pt idx="79">
                  <c:v>1.000769685376178</c:v>
                </c:pt>
                <c:pt idx="80">
                  <c:v>1.000692505027035</c:v>
                </c:pt>
                <c:pt idx="81">
                  <c:v>1.000623063965604</c:v>
                </c:pt>
                <c:pt idx="82">
                  <c:v>1.000560586129438</c:v>
                </c:pt>
                <c:pt idx="83">
                  <c:v>1.000504373276775</c:v>
                </c:pt>
                <c:pt idx="84">
                  <c:v>1.000453797182872</c:v>
                </c:pt>
                <c:pt idx="85">
                  <c:v>1.000408292618897</c:v>
                </c:pt>
                <c:pt idx="86">
                  <c:v>1.000367351034877</c:v>
                </c:pt>
                <c:pt idx="87">
                  <c:v>1.000330514876131</c:v>
                </c:pt>
                <c:pt idx="88">
                  <c:v>1.000297372469628</c:v>
                </c:pt>
                <c:pt idx="89">
                  <c:v>1.000267553423136</c:v>
                </c:pt>
                <c:pt idx="90">
                  <c:v>1.000240724485742</c:v>
                </c:pt>
                <c:pt idx="91">
                  <c:v>1.000216585823453</c:v>
                </c:pt>
                <c:pt idx="92">
                  <c:v>1.000194867668283</c:v>
                </c:pt>
                <c:pt idx="93">
                  <c:v>1.000175327303356</c:v>
                </c:pt>
                <c:pt idx="94">
                  <c:v>1.00015774635033</c:v>
                </c:pt>
                <c:pt idx="95">
                  <c:v>1.000141928328832</c:v>
                </c:pt>
                <c:pt idx="96">
                  <c:v>1.000127696460625</c:v>
                </c:pt>
                <c:pt idx="97">
                  <c:v>1.000114891693961</c:v>
                </c:pt>
                <c:pt idx="98">
                  <c:v>1.00010337092605</c:v>
                </c:pt>
              </c:numCache>
            </c:numRef>
          </c:xVal>
          <c:yVal>
            <c:numRef>
              <c:f>#REF!$S$2:$S$100</c:f>
              <c:numCache>
                <c:formatCode>General</c:formatCode>
                <c:ptCount val="99"/>
                <c:pt idx="0">
                  <c:v>0.411511552393754</c:v>
                </c:pt>
                <c:pt idx="1">
                  <c:v>0.358077277495207</c:v>
                </c:pt>
                <c:pt idx="2">
                  <c:v>0.311782018092333</c:v>
                </c:pt>
                <c:pt idx="3">
                  <c:v>0.271665846934074</c:v>
                </c:pt>
                <c:pt idx="4">
                  <c:v>0.236899261609937</c:v>
                </c:pt>
                <c:pt idx="5">
                  <c:v>0.206765166091265</c:v>
                </c:pt>
                <c:pt idx="6">
                  <c:v>0.180643406991755</c:v>
                </c:pt>
                <c:pt idx="7">
                  <c:v>0.157997488036544</c:v>
                </c:pt>
                <c:pt idx="8">
                  <c:v>0.138363144805653</c:v>
                </c:pt>
                <c:pt idx="9">
                  <c:v>0.121338510626368</c:v>
                </c:pt>
                <c:pt idx="10">
                  <c:v>0.106575645294468</c:v>
                </c:pt>
                <c:pt idx="11">
                  <c:v>0.0937732325240981</c:v>
                </c:pt>
                <c:pt idx="12">
                  <c:v>0.0826702808063805</c:v>
                </c:pt>
                <c:pt idx="13">
                  <c:v>0.0730406866268472</c:v>
                </c:pt>
                <c:pt idx="14">
                  <c:v>0.0646885395093109</c:v>
                </c:pt>
                <c:pt idx="15">
                  <c:v>0.0574440657386344</c:v>
                </c:pt>
                <c:pt idx="16">
                  <c:v>0.0511601223766141</c:v>
                </c:pt>
                <c:pt idx="17">
                  <c:v>0.0457091657439934</c:v>
                </c:pt>
                <c:pt idx="18">
                  <c:v>0.040980629245366</c:v>
                </c:pt>
                <c:pt idx="19">
                  <c:v>0.0368786545514083</c:v>
                </c:pt>
                <c:pt idx="20">
                  <c:v>0.0333201279653526</c:v>
                </c:pt>
                <c:pt idx="21">
                  <c:v>0.0302329804892593</c:v>
                </c:pt>
                <c:pt idx="22">
                  <c:v>0.0275547158393246</c:v>
                </c:pt>
                <c:pt idx="23">
                  <c:v>0.0252311355801431</c:v>
                </c:pt>
                <c:pt idx="24">
                  <c:v>0.0232152347752187</c:v>
                </c:pt>
                <c:pt idx="25">
                  <c:v>0.0214662451862189</c:v>
                </c:pt>
                <c:pt idx="26">
                  <c:v>0.0199488061821426</c:v>
                </c:pt>
                <c:pt idx="27">
                  <c:v>0.0186322462144133</c:v>
                </c:pt>
                <c:pt idx="28">
                  <c:v>0.0174899600367287</c:v>
                </c:pt>
                <c:pt idx="29">
                  <c:v>0.0164988688519354</c:v>
                </c:pt>
                <c:pt idx="30">
                  <c:v>0.015638952297187</c:v>
                </c:pt>
                <c:pt idx="31">
                  <c:v>0.0148928426715656</c:v>
                </c:pt>
                <c:pt idx="32">
                  <c:v>0.0142454731000496</c:v>
                </c:pt>
                <c:pt idx="33">
                  <c:v>0.0136837724423407</c:v>
                </c:pt>
                <c:pt idx="34">
                  <c:v>0.0131964007187651</c:v>
                </c:pt>
                <c:pt idx="35">
                  <c:v>0.0127735196589647</c:v>
                </c:pt>
                <c:pt idx="36">
                  <c:v>0.0124065937002154</c:v>
                </c:pt>
                <c:pt idx="37">
                  <c:v>0.0120882173862915</c:v>
                </c:pt>
                <c:pt idx="38">
                  <c:v>0.0118119656580214</c:v>
                </c:pt>
                <c:pt idx="39">
                  <c:v>0.011572263994443</c:v>
                </c:pt>
                <c:pt idx="40">
                  <c:v>0.0113642757685633</c:v>
                </c:pt>
                <c:pt idx="41">
                  <c:v>0.01118380453262</c:v>
                </c:pt>
                <c:pt idx="42">
                  <c:v>0.0110272092517437</c:v>
                </c:pt>
                <c:pt idx="43">
                  <c:v>0.0108913307683259</c:v>
                </c:pt>
                <c:pt idx="44">
                  <c:v>0.0107734280076706</c:v>
                </c:pt>
                <c:pt idx="45">
                  <c:v>0.0106711226333559</c:v>
                </c:pt>
                <c:pt idx="46">
                  <c:v>0.0105823510322245</c:v>
                </c:pt>
                <c:pt idx="47">
                  <c:v>0.0105053226575968</c:v>
                </c:pt>
                <c:pt idx="48">
                  <c:v>0.0104384838881905</c:v>
                </c:pt>
                <c:pt idx="49">
                  <c:v>0.0103804866719932</c:v>
                </c:pt>
                <c:pt idx="50">
                  <c:v>0.0103301613212397</c:v>
                </c:pt>
                <c:pt idx="51">
                  <c:v>0.0102864929086824</c:v>
                </c:pt>
                <c:pt idx="52">
                  <c:v>0.0102486007882247</c:v>
                </c:pt>
                <c:pt idx="53">
                  <c:v>0.0102157208261899</c:v>
                </c:pt>
                <c:pt idx="54">
                  <c:v>0.0101871899843206</c:v>
                </c:pt>
                <c:pt idx="55">
                  <c:v>0.010162432943152</c:v>
                </c:pt>
                <c:pt idx="56">
                  <c:v>0.0101409504956446</c:v>
                </c:pt>
                <c:pt idx="57">
                  <c:v>0.0101223094767398</c:v>
                </c:pt>
                <c:pt idx="58">
                  <c:v>0.010106134025532</c:v>
                </c:pt>
                <c:pt idx="59">
                  <c:v>0.0100920980036755</c:v>
                </c:pt>
                <c:pt idx="60">
                  <c:v>0.0100799184169957</c:v>
                </c:pt>
                <c:pt idx="61">
                  <c:v>0.0100693497075355</c:v>
                </c:pt>
                <c:pt idx="62">
                  <c:v>0.0100601788008439</c:v>
                </c:pt>
                <c:pt idx="63">
                  <c:v>0.0100522208085622</c:v>
                </c:pt>
                <c:pt idx="64">
                  <c:v>0.0100453152995926</c:v>
                </c:pt>
                <c:pt idx="65">
                  <c:v>0.0100393230646111</c:v>
                </c:pt>
                <c:pt idx="66">
                  <c:v>0.0100341233086452</c:v>
                </c:pt>
                <c:pt idx="67">
                  <c:v>0.0100296112150752</c:v>
                </c:pt>
                <c:pt idx="68">
                  <c:v>0.0100256958319146</c:v>
                </c:pt>
                <c:pt idx="69">
                  <c:v>0.010022298237729</c:v>
                </c:pt>
                <c:pt idx="70">
                  <c:v>0.0100193499501931</c:v>
                </c:pt>
                <c:pt idx="71">
                  <c:v>0.0100167915451858</c:v>
                </c:pt>
                <c:pt idx="72">
                  <c:v>0.0100145714585658</c:v>
                </c:pt>
                <c:pt idx="73">
                  <c:v>0.0100126449464611</c:v>
                </c:pt>
                <c:pt idx="74">
                  <c:v>0.0100109731830989</c:v>
                </c:pt>
                <c:pt idx="75">
                  <c:v>0.0100095224779814</c:v>
                </c:pt>
                <c:pt idx="76">
                  <c:v>0.0100082635966175</c:v>
                </c:pt>
                <c:pt idx="77">
                  <c:v>0.0100071711711108</c:v>
                </c:pt>
                <c:pt idx="78">
                  <c:v>0.0100062231887166</c:v>
                </c:pt>
                <c:pt idx="79">
                  <c:v>0.0100054005480533</c:v>
                </c:pt>
                <c:pt idx="80">
                  <c:v>0.0100046866740182</c:v>
                </c:pt>
                <c:pt idx="81">
                  <c:v>0.0100040671836417</c:v>
                </c:pt>
                <c:pt idx="82">
                  <c:v>0.0100035295961414</c:v>
                </c:pt>
                <c:pt idx="83">
                  <c:v>0.0100030630813292</c:v>
                </c:pt>
                <c:pt idx="84">
                  <c:v>0.010002658241298</c:v>
                </c:pt>
                <c:pt idx="85">
                  <c:v>0.0100023069209852</c:v>
                </c:pt>
                <c:pt idx="86">
                  <c:v>0.0100020020437937</c:v>
                </c:pt>
                <c:pt idx="87">
                  <c:v>0.0100017374689552</c:v>
                </c:pt>
                <c:pt idx="88">
                  <c:v>0.0100015078677602</c:v>
                </c:pt>
                <c:pt idx="89">
                  <c:v>0.0100013086161589</c:v>
                </c:pt>
                <c:pt idx="90">
                  <c:v>0.0100011357015673</c:v>
                </c:pt>
                <c:pt idx="91">
                  <c:v>0.0100009856419997</c:v>
                </c:pt>
                <c:pt idx="92">
                  <c:v>0.010000855415897</c:v>
                </c:pt>
                <c:pt idx="93">
                  <c:v>0.0100007424012365</c:v>
                </c:pt>
                <c:pt idx="94">
                  <c:v>0.0100006443226945</c:v>
                </c:pt>
                <c:pt idx="95">
                  <c:v>0.0100005592057973</c:v>
                </c:pt>
                <c:pt idx="96">
                  <c:v>0.0100004853371367</c:v>
                </c:pt>
                <c:pt idx="97">
                  <c:v>0.0100004212298464</c:v>
                </c:pt>
                <c:pt idx="98">
                  <c:v>0.0100003655936447</c:v>
                </c:pt>
              </c:numCache>
            </c:numRef>
          </c:yVal>
          <c:smooth val="1"/>
        </c:ser>
        <c:dLbls>
          <c:showLegendKey val="0"/>
          <c:showVal val="0"/>
          <c:showCatName val="0"/>
          <c:showSerName val="0"/>
          <c:showPercent val="0"/>
          <c:showBubbleSize val="0"/>
        </c:dLbls>
        <c:axId val="2137443752"/>
        <c:axId val="2137473560"/>
      </c:scatterChart>
      <c:valAx>
        <c:axId val="2137443752"/>
        <c:scaling>
          <c:orientation val="minMax"/>
        </c:scaling>
        <c:delete val="0"/>
        <c:axPos val="b"/>
        <c:title>
          <c:tx>
            <c:rich>
              <a:bodyPr/>
              <a:lstStyle/>
              <a:p>
                <a:pPr>
                  <a:defRPr sz="1200" b="1" i="0" u="none" strike="noStrike" baseline="0">
                    <a:solidFill>
                      <a:srgbClr val="000000"/>
                    </a:solidFill>
                    <a:latin typeface="Verdana"/>
                    <a:ea typeface="Verdana"/>
                    <a:cs typeface="Verdana"/>
                  </a:defRPr>
                </a:pPr>
                <a:r>
                  <a:rPr lang="fr-FR"/>
                  <a:t>Al2O3 (wt. %)</a:t>
                </a:r>
              </a:p>
            </c:rich>
          </c:tx>
          <c:layout>
            <c:manualLayout>
              <c:xMode val="edge"/>
              <c:yMode val="edge"/>
              <c:x val="0.423913043478261"/>
              <c:y val="0.8940827139598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137473560"/>
        <c:crosses val="autoZero"/>
        <c:crossBetween val="midCat"/>
      </c:valAx>
      <c:valAx>
        <c:axId val="2137473560"/>
        <c:scaling>
          <c:orientation val="minMax"/>
        </c:scaling>
        <c:delete val="0"/>
        <c:axPos val="l"/>
        <c:majorGridlines>
          <c:spPr>
            <a:ln w="3175">
              <a:solidFill>
                <a:srgbClr val="000000"/>
              </a:solidFill>
              <a:prstDash val="sysDash"/>
            </a:ln>
          </c:spPr>
        </c:majorGridlines>
        <c:title>
          <c:tx>
            <c:rich>
              <a:bodyPr/>
              <a:lstStyle/>
              <a:p>
                <a:pPr>
                  <a:defRPr sz="1200" b="1" i="0" u="none" strike="noStrike" baseline="0">
                    <a:solidFill>
                      <a:srgbClr val="000000"/>
                    </a:solidFill>
                    <a:latin typeface="Verdana"/>
                    <a:ea typeface="Verdana"/>
                    <a:cs typeface="Verdana"/>
                  </a:defRPr>
                </a:pPr>
                <a:r>
                  <a:rPr lang="fr-FR"/>
                  <a:t>[Re] ppb</a:t>
                </a:r>
              </a:p>
            </c:rich>
          </c:tx>
          <c:layout>
            <c:manualLayout>
              <c:xMode val="edge"/>
              <c:yMode val="edge"/>
              <c:x val="0.0353260869565217"/>
              <c:y val="0.339564598817671"/>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137443752"/>
        <c:crosses val="autoZero"/>
        <c:crossBetween val="midCat"/>
      </c:valAx>
      <c:spPr>
        <a:no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Verdana"/>
          <a:ea typeface="Verdana"/>
          <a:cs typeface="Verdana"/>
        </a:defRPr>
      </a:pPr>
      <a:endParaRPr lang="fr-FR"/>
    </a:p>
  </c:txPr>
  <c:printSettings>
    <c:headerFooter/>
    <c:pageMargins b="1.0" l="0.75" r="0.75" t="1.0" header="0.5" footer="0.5"/>
    <c:pageSetup paperSize="0" orientation="landscape" horizontalDpi="-4" verticalDpi="-4"/>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5"/>
          <c:y val="0.0623054144180905"/>
          <c:w val="0.755434782608696"/>
          <c:h val="0.760126055900704"/>
        </c:manualLayout>
      </c:layout>
      <c:scatterChart>
        <c:scatterStyle val="smoothMarker"/>
        <c:varyColors val="0"/>
        <c:ser>
          <c:idx val="0"/>
          <c:order val="0"/>
          <c:tx>
            <c:strRef>
              <c:f>#REF!</c:f>
              <c:strCache>
                <c:ptCount val="1"/>
                <c:pt idx="0">
                  <c:v>#REF!</c:v>
                </c:pt>
              </c:strCache>
            </c:strRef>
          </c:tx>
          <c:spPr>
            <a:ln w="28575">
              <a:noFill/>
            </a:ln>
          </c:spPr>
          <c:marker>
            <c:symbol val="diamond"/>
            <c:size val="8"/>
            <c:spPr>
              <a:ln>
                <a:solidFill>
                  <a:srgbClr val="000090"/>
                </a:solidFill>
              </a:ln>
              <a:effectLst/>
            </c:spPr>
          </c:marker>
          <c:xVal>
            <c:numRef>
              <c:f>#REF!</c:f>
            </c:numRef>
          </c:xVal>
          <c:yVal>
            <c:numRef>
              <c:f>#REF!</c:f>
              <c:numCache>
                <c:formatCode>General</c:formatCode>
                <c:ptCount val="1"/>
                <c:pt idx="0">
                  <c:v>1.0</c:v>
                </c:pt>
              </c:numCache>
            </c:numRef>
          </c:yVal>
          <c:smooth val="1"/>
        </c:ser>
        <c:dLbls>
          <c:showLegendKey val="0"/>
          <c:showVal val="0"/>
          <c:showCatName val="0"/>
          <c:showSerName val="0"/>
          <c:showPercent val="0"/>
          <c:showBubbleSize val="0"/>
        </c:dLbls>
        <c:axId val="2137598472"/>
        <c:axId val="2137585576"/>
      </c:scatterChart>
      <c:valAx>
        <c:axId val="2137598472"/>
        <c:scaling>
          <c:orientation val="minMax"/>
        </c:scaling>
        <c:delete val="0"/>
        <c:axPos val="b"/>
        <c:title>
          <c:tx>
            <c:rich>
              <a:bodyPr/>
              <a:lstStyle/>
              <a:p>
                <a:pPr>
                  <a:defRPr sz="1200" b="1" i="0" u="none" strike="noStrike" baseline="0">
                    <a:solidFill>
                      <a:srgbClr val="000000"/>
                    </a:solidFill>
                    <a:latin typeface="Verdana"/>
                    <a:ea typeface="Verdana"/>
                    <a:cs typeface="Verdana"/>
                  </a:defRPr>
                </a:pPr>
                <a:r>
                  <a:rPr lang="fr-FR"/>
                  <a:t>Al2O3 (wt. %)</a:t>
                </a:r>
              </a:p>
            </c:rich>
          </c:tx>
          <c:layout>
            <c:manualLayout>
              <c:xMode val="edge"/>
              <c:yMode val="edge"/>
              <c:x val="0.423913043478261"/>
              <c:y val="0.8940827139598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137585576"/>
        <c:crosses val="autoZero"/>
        <c:crossBetween val="midCat"/>
      </c:valAx>
      <c:valAx>
        <c:axId val="2137585576"/>
        <c:scaling>
          <c:orientation val="minMax"/>
        </c:scaling>
        <c:delete val="0"/>
        <c:axPos val="l"/>
        <c:majorGridlines>
          <c:spPr>
            <a:ln w="3175">
              <a:solidFill>
                <a:srgbClr val="000000"/>
              </a:solidFill>
              <a:prstDash val="sysDash"/>
            </a:ln>
          </c:spPr>
        </c:majorGridlines>
        <c:title>
          <c:tx>
            <c:rich>
              <a:bodyPr/>
              <a:lstStyle/>
              <a:p>
                <a:pPr>
                  <a:defRPr sz="1200" b="1" i="0" u="none" strike="noStrike" baseline="0">
                    <a:solidFill>
                      <a:srgbClr val="000000"/>
                    </a:solidFill>
                    <a:latin typeface="Verdana"/>
                    <a:ea typeface="Verdana"/>
                    <a:cs typeface="Verdana"/>
                  </a:defRPr>
                </a:pPr>
                <a:r>
                  <a:rPr lang="fr-FR"/>
                  <a:t>[Re] ppb</a:t>
                </a:r>
              </a:p>
            </c:rich>
          </c:tx>
          <c:layout>
            <c:manualLayout>
              <c:xMode val="edge"/>
              <c:yMode val="edge"/>
              <c:x val="0.0353260869565217"/>
              <c:y val="0.339564598817671"/>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137598472"/>
        <c:crosses val="autoZero"/>
        <c:crossBetween val="midCat"/>
      </c:valAx>
      <c:spPr>
        <a:no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Verdana"/>
          <a:ea typeface="Verdana"/>
          <a:cs typeface="Verdana"/>
        </a:defRPr>
      </a:pPr>
      <a:endParaRPr lang="fr-FR"/>
    </a:p>
  </c:txPr>
  <c:printSettings>
    <c:headerFooter/>
    <c:pageMargins b="1.0" l="0.75" r="0.75" t="1.0" header="0.5" footer="0.5"/>
    <c:pageSetup paperSize="0" orientation="landscape" horizontalDpi="-4" verticalDpi="-4"/>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021791384675"/>
          <c:y val="0.0621119660689123"/>
          <c:w val="0.775068263484147"/>
          <c:h val="0.760871584344175"/>
        </c:manualLayout>
      </c:layout>
      <c:scatterChart>
        <c:scatterStyle val="smoothMarker"/>
        <c:varyColors val="0"/>
        <c:ser>
          <c:idx val="0"/>
          <c:order val="0"/>
          <c:tx>
            <c:strRef>
              <c:f>#REF!</c:f>
              <c:strCache>
                <c:ptCount val="1"/>
                <c:pt idx="0">
                  <c:v>#REF!</c:v>
                </c:pt>
              </c:strCache>
            </c:strRef>
          </c:tx>
          <c:spPr>
            <a:ln w="28575">
              <a:noFill/>
            </a:ln>
          </c:spPr>
          <c:marker>
            <c:symbol val="diamond"/>
            <c:size val="8"/>
            <c:spPr>
              <a:solidFill>
                <a:schemeClr val="accent2">
                  <a:lumMod val="20000"/>
                  <a:lumOff val="80000"/>
                </a:schemeClr>
              </a:solidFill>
              <a:ln>
                <a:solidFill>
                  <a:schemeClr val="accent2">
                    <a:lumMod val="50000"/>
                  </a:schemeClr>
                </a:solidFill>
              </a:ln>
              <a:effectLst/>
            </c:spPr>
          </c:marker>
          <c:xVal>
            <c:numRef>
              <c:f>#REF!</c:f>
            </c:numRef>
          </c:xVal>
          <c:yVal>
            <c:numRef>
              <c:f>#REF!</c:f>
              <c:numCache>
                <c:formatCode>General</c:formatCode>
                <c:ptCount val="1"/>
                <c:pt idx="0">
                  <c:v>1.0</c:v>
                </c:pt>
              </c:numCache>
            </c:numRef>
          </c:yVal>
          <c:smooth val="1"/>
        </c:ser>
        <c:dLbls>
          <c:showLegendKey val="0"/>
          <c:showVal val="0"/>
          <c:showCatName val="0"/>
          <c:showSerName val="0"/>
          <c:showPercent val="0"/>
          <c:showBubbleSize val="0"/>
        </c:dLbls>
        <c:axId val="2079014136"/>
        <c:axId val="2079020040"/>
      </c:scatterChart>
      <c:valAx>
        <c:axId val="2079014136"/>
        <c:scaling>
          <c:orientation val="minMax"/>
        </c:scaling>
        <c:delete val="0"/>
        <c:axPos val="b"/>
        <c:title>
          <c:tx>
            <c:rich>
              <a:bodyPr/>
              <a:lstStyle/>
              <a:p>
                <a:pPr>
                  <a:defRPr sz="1200" b="1" i="0" u="none" strike="noStrike" baseline="0">
                    <a:solidFill>
                      <a:srgbClr val="000000"/>
                    </a:solidFill>
                    <a:latin typeface="Verdana"/>
                    <a:ea typeface="Verdana"/>
                    <a:cs typeface="Verdana"/>
                  </a:defRPr>
                </a:pPr>
                <a:r>
                  <a:rPr lang="fr-FR"/>
                  <a:t>Al2O3 (wt. %)</a:t>
                </a:r>
              </a:p>
            </c:rich>
          </c:tx>
          <c:layout>
            <c:manualLayout>
              <c:xMode val="edge"/>
              <c:yMode val="edge"/>
              <c:x val="0.414634367762853"/>
              <c:y val="0.894412383234704"/>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Verdana"/>
                <a:ea typeface="Verdana"/>
                <a:cs typeface="Verdana"/>
              </a:defRPr>
            </a:pPr>
            <a:endParaRPr lang="fr-FR"/>
          </a:p>
        </c:txPr>
        <c:crossAx val="2079020040"/>
        <c:crosses val="autoZero"/>
        <c:crossBetween val="midCat"/>
      </c:valAx>
      <c:valAx>
        <c:axId val="2079020040"/>
        <c:scaling>
          <c:orientation val="minMax"/>
          <c:min val="0.0"/>
        </c:scaling>
        <c:delete val="0"/>
        <c:axPos val="l"/>
        <c:majorGridlines>
          <c:spPr>
            <a:ln w="3175">
              <a:solidFill>
                <a:srgbClr val="000000"/>
              </a:solidFill>
              <a:prstDash val="sysDash"/>
            </a:ln>
          </c:spPr>
        </c:majorGridlines>
        <c:title>
          <c:tx>
            <c:rich>
              <a:bodyPr/>
              <a:lstStyle/>
              <a:p>
                <a:pPr>
                  <a:defRPr sz="1200" b="1" i="0" u="none" strike="noStrike" baseline="0">
                    <a:solidFill>
                      <a:srgbClr val="000000"/>
                    </a:solidFill>
                    <a:latin typeface="Verdana"/>
                    <a:ea typeface="Verdana"/>
                    <a:cs typeface="Verdana"/>
                  </a:defRPr>
                </a:pPr>
                <a:r>
                  <a:rPr lang="fr-FR"/>
                  <a:t>[Os] ppb</a:t>
                </a:r>
              </a:p>
            </c:rich>
          </c:tx>
          <c:layout>
            <c:manualLayout>
              <c:xMode val="edge"/>
              <c:yMode val="edge"/>
              <c:x val="0.0352303844372395"/>
              <c:y val="0.338510294908789"/>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Verdana"/>
                <a:ea typeface="Verdana"/>
                <a:cs typeface="Verdana"/>
              </a:defRPr>
            </a:pPr>
            <a:endParaRPr lang="fr-FR"/>
          </a:p>
        </c:txPr>
        <c:crossAx val="2079014136"/>
        <c:crosses val="autoZero"/>
        <c:crossBetween val="midCat"/>
      </c:valAx>
      <c:spPr>
        <a:no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Verdana"/>
          <a:ea typeface="Verdana"/>
          <a:cs typeface="Verdana"/>
        </a:defRPr>
      </a:pPr>
      <a:endParaRPr lang="fr-FR"/>
    </a:p>
  </c:txPr>
  <c:printSettings>
    <c:headerFooter/>
    <c:pageMargins b="1.0" l="0.75" r="0.75" t="1.0"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99404369608"/>
          <c:y val="0.0211026105963884"/>
          <c:w val="0.731862889692082"/>
          <c:h val="0.760871584344175"/>
        </c:manualLayout>
      </c:layout>
      <c:scatterChart>
        <c:scatterStyle val="smoothMarker"/>
        <c:varyColors val="0"/>
        <c:ser>
          <c:idx val="0"/>
          <c:order val="0"/>
          <c:tx>
            <c:strRef>
              <c:f>#REF!</c:f>
              <c:strCache>
                <c:ptCount val="1"/>
                <c:pt idx="0">
                  <c:v>#REF!</c:v>
                </c:pt>
              </c:strCache>
            </c:strRef>
          </c:tx>
          <c:spPr>
            <a:ln w="28575">
              <a:noFill/>
            </a:ln>
          </c:spPr>
          <c:marker>
            <c:symbol val="diamond"/>
            <c:size val="9"/>
            <c:spPr>
              <a:solidFill>
                <a:srgbClr val="FF99CC"/>
              </a:solidFill>
              <a:ln>
                <a:solidFill>
                  <a:srgbClr val="900000"/>
                </a:solidFill>
                <a:prstDash val="solid"/>
              </a:ln>
            </c:spPr>
          </c:marker>
          <c:xVal>
            <c:numRef>
              <c:f>#REF!</c:f>
            </c:numRef>
          </c:xVal>
          <c:yVal>
            <c:numRef>
              <c:f>#REF!</c:f>
              <c:numCache>
                <c:formatCode>General</c:formatCode>
                <c:ptCount val="1"/>
                <c:pt idx="0">
                  <c:v>1.0</c:v>
                </c:pt>
              </c:numCache>
            </c:numRef>
          </c:yVal>
          <c:smooth val="0"/>
        </c:ser>
        <c:dLbls>
          <c:showLegendKey val="0"/>
          <c:showVal val="0"/>
          <c:showCatName val="0"/>
          <c:showSerName val="0"/>
          <c:showPercent val="0"/>
          <c:showBubbleSize val="0"/>
        </c:dLbls>
        <c:axId val="2137629656"/>
        <c:axId val="2137637432"/>
      </c:scatterChart>
      <c:valAx>
        <c:axId val="2137629656"/>
        <c:scaling>
          <c:orientation val="minMax"/>
        </c:scaling>
        <c:delete val="0"/>
        <c:axPos val="b"/>
        <c:title>
          <c:tx>
            <c:rich>
              <a:bodyPr/>
              <a:lstStyle/>
              <a:p>
                <a:pPr>
                  <a:defRPr sz="1200" b="1" i="0" u="none" strike="noStrike" baseline="0">
                    <a:solidFill>
                      <a:srgbClr val="000000"/>
                    </a:solidFill>
                    <a:latin typeface="Verdana"/>
                    <a:ea typeface="Verdana"/>
                    <a:cs typeface="Verdana"/>
                  </a:defRPr>
                </a:pPr>
                <a:r>
                  <a:rPr lang="fr-FR"/>
                  <a:t>[Lu] ppm</a:t>
                </a:r>
              </a:p>
            </c:rich>
          </c:tx>
          <c:layout>
            <c:manualLayout>
              <c:xMode val="edge"/>
              <c:yMode val="edge"/>
              <c:x val="0.421791338582677"/>
              <c:y val="0.885640390456811"/>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Verdana"/>
                <a:ea typeface="Verdana"/>
                <a:cs typeface="Verdana"/>
              </a:defRPr>
            </a:pPr>
            <a:endParaRPr lang="fr-FR"/>
          </a:p>
        </c:txPr>
        <c:crossAx val="2137637432"/>
        <c:crosses val="autoZero"/>
        <c:crossBetween val="midCat"/>
      </c:valAx>
      <c:valAx>
        <c:axId val="2137637432"/>
        <c:scaling>
          <c:orientation val="minMax"/>
        </c:scaling>
        <c:delete val="0"/>
        <c:axPos val="l"/>
        <c:title>
          <c:tx>
            <c:rich>
              <a:bodyPr/>
              <a:lstStyle/>
              <a:p>
                <a:pPr>
                  <a:defRPr sz="1200" b="1" i="0" u="none" strike="noStrike" baseline="0">
                    <a:solidFill>
                      <a:srgbClr val="000000"/>
                    </a:solidFill>
                    <a:latin typeface="Verdana"/>
                    <a:ea typeface="Verdana"/>
                    <a:cs typeface="Verdana"/>
                  </a:defRPr>
                </a:pPr>
                <a:r>
                  <a:rPr lang="fr-FR"/>
                  <a:t>187Re/188Os</a:t>
                </a:r>
              </a:p>
            </c:rich>
          </c:tx>
          <c:layout>
            <c:manualLayout>
              <c:xMode val="edge"/>
              <c:yMode val="edge"/>
              <c:x val="0.0588665686367517"/>
              <c:y val="0.285715001916895"/>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Verdana"/>
                <a:ea typeface="Verdana"/>
                <a:cs typeface="Verdana"/>
              </a:defRPr>
            </a:pPr>
            <a:endParaRPr lang="fr-FR"/>
          </a:p>
        </c:txPr>
        <c:crossAx val="2137629656"/>
        <c:crosses val="autoZero"/>
        <c:crossBetween val="midCat"/>
      </c:valAx>
      <c:spPr>
        <a:noFill/>
        <a:ln w="12700">
          <a:solidFill>
            <a:srgbClr val="000000"/>
          </a:solidFill>
          <a:prstDash val="solid"/>
        </a:ln>
      </c:spPr>
    </c:plotArea>
    <c:plotVisOnly val="1"/>
    <c:dispBlanksAs val="gap"/>
    <c:showDLblsOverMax val="0"/>
  </c:chart>
  <c:spPr>
    <a:solidFill>
      <a:schemeClr val="bg1"/>
    </a:solidFill>
    <a:ln w="9525">
      <a:noFill/>
    </a:ln>
  </c:spPr>
  <c:txPr>
    <a:bodyPr/>
    <a:lstStyle/>
    <a:p>
      <a:pPr>
        <a:defRPr sz="475" b="0" i="0" u="none" strike="noStrike" baseline="0">
          <a:solidFill>
            <a:srgbClr val="000000"/>
          </a:solidFill>
          <a:latin typeface="Verdana"/>
          <a:ea typeface="Verdana"/>
          <a:cs typeface="Verdana"/>
        </a:defRPr>
      </a:pPr>
      <a:endParaRPr lang="fr-FR"/>
    </a:p>
  </c:txPr>
  <c:printSettings>
    <c:headerFooter/>
    <c:pageMargins b="1.0" l="0.75" r="0.75" t="1.0" header="0.5" footer="0.5"/>
    <c:pageSetup paperSize="0" orientation="landscape" horizontalDpi="-4" verticalDpi="-4"/>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99404369608"/>
          <c:y val="0.0211026105963884"/>
          <c:w val="0.731862889692082"/>
          <c:h val="0.760871584344175"/>
        </c:manualLayout>
      </c:layout>
      <c:scatterChart>
        <c:scatterStyle val="smoothMarker"/>
        <c:varyColors val="0"/>
        <c:ser>
          <c:idx val="0"/>
          <c:order val="0"/>
          <c:tx>
            <c:strRef>
              <c:f>#REF!</c:f>
              <c:strCache>
                <c:ptCount val="1"/>
                <c:pt idx="0">
                  <c:v>#REF!</c:v>
                </c:pt>
              </c:strCache>
            </c:strRef>
          </c:tx>
          <c:spPr>
            <a:ln w="28575">
              <a:noFill/>
            </a:ln>
          </c:spPr>
          <c:marker>
            <c:symbol val="diamond"/>
            <c:size val="9"/>
            <c:spPr>
              <a:solidFill>
                <a:srgbClr val="FF99CC"/>
              </a:solidFill>
              <a:ln>
                <a:solidFill>
                  <a:srgbClr val="900000"/>
                </a:solidFill>
                <a:prstDash val="solid"/>
              </a:ln>
            </c:spPr>
          </c:marker>
          <c:xVal>
            <c:numRef>
              <c:f>#REF!</c:f>
            </c:numRef>
          </c:xVal>
          <c:yVal>
            <c:numRef>
              <c:f>#REF!</c:f>
              <c:numCache>
                <c:formatCode>General</c:formatCode>
                <c:ptCount val="1"/>
                <c:pt idx="0">
                  <c:v>1.0</c:v>
                </c:pt>
              </c:numCache>
            </c:numRef>
          </c:yVal>
          <c:smooth val="0"/>
        </c:ser>
        <c:dLbls>
          <c:showLegendKey val="0"/>
          <c:showVal val="0"/>
          <c:showCatName val="0"/>
          <c:showSerName val="0"/>
          <c:showPercent val="0"/>
          <c:showBubbleSize val="0"/>
        </c:dLbls>
        <c:axId val="2137666792"/>
        <c:axId val="2137674568"/>
      </c:scatterChart>
      <c:valAx>
        <c:axId val="2137666792"/>
        <c:scaling>
          <c:orientation val="minMax"/>
        </c:scaling>
        <c:delete val="0"/>
        <c:axPos val="b"/>
        <c:title>
          <c:tx>
            <c:rich>
              <a:bodyPr/>
              <a:lstStyle/>
              <a:p>
                <a:pPr>
                  <a:defRPr sz="1200" b="1" i="0" u="none" strike="noStrike" baseline="0">
                    <a:solidFill>
                      <a:srgbClr val="000000"/>
                    </a:solidFill>
                    <a:latin typeface="Verdana"/>
                    <a:ea typeface="Verdana"/>
                    <a:cs typeface="Verdana"/>
                  </a:defRPr>
                </a:pPr>
                <a:r>
                  <a:rPr lang="fr-FR"/>
                  <a:t>Al2O3 new calc</a:t>
                </a:r>
              </a:p>
            </c:rich>
          </c:tx>
          <c:layout>
            <c:manualLayout>
              <c:xMode val="edge"/>
              <c:yMode val="edge"/>
              <c:x val="0.421791338582677"/>
              <c:y val="0.885640390456811"/>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Verdana"/>
                <a:ea typeface="Verdana"/>
                <a:cs typeface="Verdana"/>
              </a:defRPr>
            </a:pPr>
            <a:endParaRPr lang="fr-FR"/>
          </a:p>
        </c:txPr>
        <c:crossAx val="2137674568"/>
        <c:crosses val="autoZero"/>
        <c:crossBetween val="midCat"/>
      </c:valAx>
      <c:valAx>
        <c:axId val="2137674568"/>
        <c:scaling>
          <c:orientation val="minMax"/>
        </c:scaling>
        <c:delete val="0"/>
        <c:axPos val="l"/>
        <c:title>
          <c:tx>
            <c:rich>
              <a:bodyPr/>
              <a:lstStyle/>
              <a:p>
                <a:pPr>
                  <a:defRPr sz="1200" b="1" i="0" u="none" strike="noStrike" baseline="0">
                    <a:solidFill>
                      <a:srgbClr val="000000"/>
                    </a:solidFill>
                    <a:latin typeface="Verdana"/>
                    <a:ea typeface="Verdana"/>
                    <a:cs typeface="Verdana"/>
                  </a:defRPr>
                </a:pPr>
                <a:r>
                  <a:rPr lang="fr-FR"/>
                  <a:t>187Re/188Os new calc</a:t>
                </a:r>
              </a:p>
            </c:rich>
          </c:tx>
          <c:layout>
            <c:manualLayout>
              <c:xMode val="edge"/>
              <c:yMode val="edge"/>
              <c:x val="0.0468183758656674"/>
              <c:y val="0.154628859594798"/>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Verdana"/>
                <a:ea typeface="Verdana"/>
                <a:cs typeface="Verdana"/>
              </a:defRPr>
            </a:pPr>
            <a:endParaRPr lang="fr-FR"/>
          </a:p>
        </c:txPr>
        <c:crossAx val="2137666792"/>
        <c:crosses val="autoZero"/>
        <c:crossBetween val="midCat"/>
      </c:valAx>
      <c:spPr>
        <a:noFill/>
        <a:ln w="12700">
          <a:solidFill>
            <a:srgbClr val="000000"/>
          </a:solidFill>
          <a:prstDash val="solid"/>
        </a:ln>
      </c:spPr>
    </c:plotArea>
    <c:plotVisOnly val="1"/>
    <c:dispBlanksAs val="gap"/>
    <c:showDLblsOverMax val="0"/>
  </c:chart>
  <c:spPr>
    <a:solidFill>
      <a:schemeClr val="bg1"/>
    </a:solidFill>
    <a:ln w="9525">
      <a:noFill/>
    </a:ln>
  </c:spPr>
  <c:txPr>
    <a:bodyPr/>
    <a:lstStyle/>
    <a:p>
      <a:pPr>
        <a:defRPr sz="475" b="0" i="0" u="none" strike="noStrike" baseline="0">
          <a:solidFill>
            <a:srgbClr val="000000"/>
          </a:solidFill>
          <a:latin typeface="Verdana"/>
          <a:ea typeface="Verdana"/>
          <a:cs typeface="Verdana"/>
        </a:defRPr>
      </a:pPr>
      <a:endParaRPr lang="fr-FR"/>
    </a:p>
  </c:txPr>
  <c:printSettings>
    <c:headerFooter/>
    <c:pageMargins b="1.0" l="0.75" r="0.75" t="1.0" header="0.5" footer="0.5"/>
    <c:pageSetup paperSize="0" orientation="landscape" horizontalDpi="-4" verticalDpi="-4"/>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5"/>
          <c:y val="0.0623054144180905"/>
          <c:w val="0.755434782608696"/>
          <c:h val="0.760126055900704"/>
        </c:manualLayout>
      </c:layout>
      <c:scatterChart>
        <c:scatterStyle val="smoothMarker"/>
        <c:varyColors val="0"/>
        <c:ser>
          <c:idx val="0"/>
          <c:order val="0"/>
          <c:tx>
            <c:strRef>
              <c:f>#REF!$Y$1</c:f>
              <c:strCache>
                <c:ptCount val="1"/>
                <c:pt idx="0">
                  <c:v>Al2O3 perid. after x passages in %</c:v>
                </c:pt>
              </c:strCache>
            </c:strRef>
          </c:tx>
          <c:spPr>
            <a:ln w="25400">
              <a:solidFill>
                <a:srgbClr val="0000D4"/>
              </a:solidFill>
              <a:prstDash val="solid"/>
            </a:ln>
          </c:spPr>
          <c:marker>
            <c:symbol val="none"/>
          </c:marker>
          <c:xVal>
            <c:numRef>
              <c:f>#REF!$Y$2:$Y$100</c:f>
              <c:numCache>
                <c:formatCode>0.00</c:formatCode>
                <c:ptCount val="99"/>
                <c:pt idx="0">
                  <c:v>4.27766219619472</c:v>
                </c:pt>
                <c:pt idx="1">
                  <c:v>3.94631232544953</c:v>
                </c:pt>
                <c:pt idx="2">
                  <c:v>3.648703275203645</c:v>
                </c:pt>
                <c:pt idx="3">
                  <c:v>3.381352609467278</c:v>
                </c:pt>
                <c:pt idx="4">
                  <c:v>3.141146247674998</c:v>
                </c:pt>
                <c:pt idx="5">
                  <c:v>2.925297801975003</c:v>
                </c:pt>
                <c:pt idx="6">
                  <c:v>2.731312722958116</c:v>
                </c:pt>
                <c:pt idx="7">
                  <c:v>2.556956626546496</c:v>
                </c:pt>
                <c:pt idx="8">
                  <c:v>2.400227266933249</c:v>
                </c:pt>
                <c:pt idx="9">
                  <c:v>2.259329697363072</c:v>
                </c:pt>
                <c:pt idx="10">
                  <c:v>2.132654224978022</c:v>
                </c:pt>
                <c:pt idx="11">
                  <c:v>2.01875682016871</c:v>
                </c:pt>
                <c:pt idx="12">
                  <c:v>1.916341686675335</c:v>
                </c:pt>
                <c:pt idx="13">
                  <c:v>1.824245737532538</c:v>
                </c:pt>
                <c:pt idx="14">
                  <c:v>1.741424755028377</c:v>
                </c:pt>
                <c:pt idx="15">
                  <c:v>1.66694104111174</c:v>
                </c:pt>
                <c:pt idx="16">
                  <c:v>1.599952388919381</c:v>
                </c:pt>
                <c:pt idx="17">
                  <c:v>1.53970222694735</c:v>
                </c:pt>
                <c:pt idx="18">
                  <c:v>1.48551080539183</c:v>
                </c:pt>
                <c:pt idx="19">
                  <c:v>1.436767309769334</c:v>
                </c:pt>
                <c:pt idx="20">
                  <c:v>1.39292280045912</c:v>
                </c:pt>
                <c:pt idx="21">
                  <c:v>1.353483888593972</c:v>
                </c:pt>
                <c:pt idx="22">
                  <c:v>1.31800706901203</c:v>
                </c:pt>
                <c:pt idx="23">
                  <c:v>1.286093639984001</c:v>
                </c:pt>
                <c:pt idx="24">
                  <c:v>1.257385147325318</c:v>
                </c:pt>
                <c:pt idx="25">
                  <c:v>1.231559297442421</c:v>
                </c:pt>
                <c:pt idx="26">
                  <c:v>1.208326289973981</c:v>
                </c:pt>
                <c:pt idx="27">
                  <c:v>1.187425526080307</c:v>
                </c:pt>
                <c:pt idx="28">
                  <c:v>1.168622653200203</c:v>
                </c:pt>
                <c:pt idx="29">
                  <c:v>1.151706911313375</c:v>
                </c:pt>
                <c:pt idx="30">
                  <c:v>1.136488749486641</c:v>
                </c:pt>
                <c:pt idx="31">
                  <c:v>1.122797684802205</c:v>
                </c:pt>
                <c:pt idx="32">
                  <c:v>1.110480378717061</c:v>
                </c:pt>
                <c:pt idx="33">
                  <c:v>1.099398908528144</c:v>
                </c:pt>
                <c:pt idx="34">
                  <c:v>1.089429213956461</c:v>
                </c:pt>
                <c:pt idx="35">
                  <c:v>1.08045970094837</c:v>
                </c:pt>
                <c:pt idx="36">
                  <c:v>1.072389986652584</c:v>
                </c:pt>
                <c:pt idx="37">
                  <c:v>1.065129771192893</c:v>
                </c:pt>
                <c:pt idx="38">
                  <c:v>1.05859782334118</c:v>
                </c:pt>
                <c:pt idx="39">
                  <c:v>1.052721068523044</c:v>
                </c:pt>
                <c:pt idx="40">
                  <c:v>1.047433768776154</c:v>
                </c:pt>
                <c:pt idx="41">
                  <c:v>1.042676785344941</c:v>
                </c:pt>
                <c:pt idx="42">
                  <c:v>1.03839691554773</c:v>
                </c:pt>
                <c:pt idx="43">
                  <c:v>1.034546296405874</c:v>
                </c:pt>
                <c:pt idx="44">
                  <c:v>1.031081868289568</c:v>
                </c:pt>
                <c:pt idx="45">
                  <c:v>1.027964892521032</c:v>
                </c:pt>
                <c:pt idx="46">
                  <c:v>1.025160517491281</c:v>
                </c:pt>
                <c:pt idx="47">
                  <c:v>1.022637388398816</c:v>
                </c:pt>
                <c:pt idx="48">
                  <c:v>1.020367296214291</c:v>
                </c:pt>
                <c:pt idx="49">
                  <c:v>1.018324861920127</c:v>
                </c:pt>
                <c:pt idx="50">
                  <c:v>1.016487252473611</c:v>
                </c:pt>
                <c:pt idx="51">
                  <c:v>1.014833925300855</c:v>
                </c:pt>
                <c:pt idx="52">
                  <c:v>1.013346398451329</c:v>
                </c:pt>
                <c:pt idx="53">
                  <c:v>1.012008043832301</c:v>
                </c:pt>
                <c:pt idx="54">
                  <c:v>1.010803901202701</c:v>
                </c:pt>
                <c:pt idx="55">
                  <c:v>1.009720510839824</c:v>
                </c:pt>
                <c:pt idx="56">
                  <c:v>1.008745763002414</c:v>
                </c:pt>
                <c:pt idx="57">
                  <c:v>1.007868762502644</c:v>
                </c:pt>
                <c:pt idx="58">
                  <c:v>1.007079706869314</c:v>
                </c:pt>
                <c:pt idx="59">
                  <c:v>1.006369776737268</c:v>
                </c:pt>
                <c:pt idx="60">
                  <c:v>1.005731037235337</c:v>
                </c:pt>
                <c:pt idx="61">
                  <c:v>1.005156349268533</c:v>
                </c:pt>
                <c:pt idx="62">
                  <c:v>1.00463928970121</c:v>
                </c:pt>
                <c:pt idx="63">
                  <c:v>1.004174079547742</c:v>
                </c:pt>
                <c:pt idx="64">
                  <c:v>1.003755519367034</c:v>
                </c:pt>
                <c:pt idx="65">
                  <c:v>1.003378931137881</c:v>
                </c:pt>
                <c:pt idx="66">
                  <c:v>1.003040105964835</c:v>
                </c:pt>
                <c:pt idx="67">
                  <c:v>1.002735257029539</c:v>
                </c:pt>
                <c:pt idx="68">
                  <c:v>1.002460977261214</c:v>
                </c:pt>
                <c:pt idx="69">
                  <c:v>1.002214201252826</c:v>
                </c:pt>
                <c:pt idx="70">
                  <c:v>1.001992170996999</c:v>
                </c:pt>
                <c:pt idx="71">
                  <c:v>1.00179240505847</c:v>
                </c:pt>
                <c:pt idx="72">
                  <c:v>1.001612670838362</c:v>
                </c:pt>
                <c:pt idx="73">
                  <c:v>1.001450959620118</c:v>
                </c:pt>
                <c:pt idx="74">
                  <c:v>1.001305464118092</c:v>
                </c:pt>
                <c:pt idx="75">
                  <c:v>1.001174558277755</c:v>
                </c:pt>
                <c:pt idx="76">
                  <c:v>1.00105677910169</c:v>
                </c:pt>
                <c:pt idx="77">
                  <c:v>1.00095081029818</c:v>
                </c:pt>
                <c:pt idx="78">
                  <c:v>1.000855467569606</c:v>
                </c:pt>
                <c:pt idx="79">
                  <c:v>1.000769685376178</c:v>
                </c:pt>
                <c:pt idx="80">
                  <c:v>1.000692505027035</c:v>
                </c:pt>
                <c:pt idx="81">
                  <c:v>1.000623063965604</c:v>
                </c:pt>
                <c:pt idx="82">
                  <c:v>1.000560586129438</c:v>
                </c:pt>
                <c:pt idx="83">
                  <c:v>1.000504373276775</c:v>
                </c:pt>
                <c:pt idx="84">
                  <c:v>1.000453797182872</c:v>
                </c:pt>
                <c:pt idx="85">
                  <c:v>1.000408292618897</c:v>
                </c:pt>
                <c:pt idx="86">
                  <c:v>1.000367351034877</c:v>
                </c:pt>
                <c:pt idx="87">
                  <c:v>1.000330514876131</c:v>
                </c:pt>
                <c:pt idx="88">
                  <c:v>1.000297372469628</c:v>
                </c:pt>
                <c:pt idx="89">
                  <c:v>1.000267553423136</c:v>
                </c:pt>
                <c:pt idx="90">
                  <c:v>1.000240724485742</c:v>
                </c:pt>
                <c:pt idx="91">
                  <c:v>1.000216585823453</c:v>
                </c:pt>
                <c:pt idx="92">
                  <c:v>1.000194867668283</c:v>
                </c:pt>
                <c:pt idx="93">
                  <c:v>1.000175327303356</c:v>
                </c:pt>
                <c:pt idx="94">
                  <c:v>1.00015774635033</c:v>
                </c:pt>
                <c:pt idx="95">
                  <c:v>1.000141928328832</c:v>
                </c:pt>
                <c:pt idx="96">
                  <c:v>1.000127696460625</c:v>
                </c:pt>
                <c:pt idx="97">
                  <c:v>1.000114891693961</c:v>
                </c:pt>
                <c:pt idx="98">
                  <c:v>1.00010337092605</c:v>
                </c:pt>
              </c:numCache>
            </c:numRef>
          </c:xVal>
          <c:yVal>
            <c:numRef>
              <c:f>#REF!$S$2:$S$100</c:f>
              <c:numCache>
                <c:formatCode>General</c:formatCode>
                <c:ptCount val="99"/>
                <c:pt idx="0">
                  <c:v>0.411511552393754</c:v>
                </c:pt>
                <c:pt idx="1">
                  <c:v>0.358077277495207</c:v>
                </c:pt>
                <c:pt idx="2">
                  <c:v>0.311782018092333</c:v>
                </c:pt>
                <c:pt idx="3">
                  <c:v>0.271665846934074</c:v>
                </c:pt>
                <c:pt idx="4">
                  <c:v>0.236899261609937</c:v>
                </c:pt>
                <c:pt idx="5">
                  <c:v>0.206765166091265</c:v>
                </c:pt>
                <c:pt idx="6">
                  <c:v>0.180643406991755</c:v>
                </c:pt>
                <c:pt idx="7">
                  <c:v>0.157997488036544</c:v>
                </c:pt>
                <c:pt idx="8">
                  <c:v>0.138363144805653</c:v>
                </c:pt>
                <c:pt idx="9">
                  <c:v>0.121338510626368</c:v>
                </c:pt>
                <c:pt idx="10">
                  <c:v>0.106575645294468</c:v>
                </c:pt>
                <c:pt idx="11">
                  <c:v>0.0937732325240981</c:v>
                </c:pt>
                <c:pt idx="12">
                  <c:v>0.0826702808063805</c:v>
                </c:pt>
                <c:pt idx="13">
                  <c:v>0.0730406866268472</c:v>
                </c:pt>
                <c:pt idx="14">
                  <c:v>0.0646885395093109</c:v>
                </c:pt>
                <c:pt idx="15">
                  <c:v>0.0574440657386344</c:v>
                </c:pt>
                <c:pt idx="16">
                  <c:v>0.0511601223766141</c:v>
                </c:pt>
                <c:pt idx="17">
                  <c:v>0.0457091657439934</c:v>
                </c:pt>
                <c:pt idx="18">
                  <c:v>0.040980629245366</c:v>
                </c:pt>
                <c:pt idx="19">
                  <c:v>0.0368786545514083</c:v>
                </c:pt>
                <c:pt idx="20">
                  <c:v>0.0333201279653526</c:v>
                </c:pt>
                <c:pt idx="21">
                  <c:v>0.0302329804892593</c:v>
                </c:pt>
                <c:pt idx="22">
                  <c:v>0.0275547158393246</c:v>
                </c:pt>
                <c:pt idx="23">
                  <c:v>0.0252311355801431</c:v>
                </c:pt>
                <c:pt idx="24">
                  <c:v>0.0232152347752187</c:v>
                </c:pt>
                <c:pt idx="25">
                  <c:v>0.0214662451862189</c:v>
                </c:pt>
                <c:pt idx="26">
                  <c:v>0.0199488061821426</c:v>
                </c:pt>
                <c:pt idx="27">
                  <c:v>0.0186322462144133</c:v>
                </c:pt>
                <c:pt idx="28">
                  <c:v>0.0174899600367287</c:v>
                </c:pt>
                <c:pt idx="29">
                  <c:v>0.0164988688519354</c:v>
                </c:pt>
                <c:pt idx="30">
                  <c:v>0.015638952297187</c:v>
                </c:pt>
                <c:pt idx="31">
                  <c:v>0.0148928426715656</c:v>
                </c:pt>
                <c:pt idx="32">
                  <c:v>0.0142454731000496</c:v>
                </c:pt>
                <c:pt idx="33">
                  <c:v>0.0136837724423407</c:v>
                </c:pt>
                <c:pt idx="34">
                  <c:v>0.0131964007187651</c:v>
                </c:pt>
                <c:pt idx="35">
                  <c:v>0.0127735196589647</c:v>
                </c:pt>
                <c:pt idx="36">
                  <c:v>0.0124065937002154</c:v>
                </c:pt>
                <c:pt idx="37">
                  <c:v>0.0120882173862915</c:v>
                </c:pt>
                <c:pt idx="38">
                  <c:v>0.0118119656580214</c:v>
                </c:pt>
                <c:pt idx="39">
                  <c:v>0.011572263994443</c:v>
                </c:pt>
                <c:pt idx="40">
                  <c:v>0.0113642757685633</c:v>
                </c:pt>
                <c:pt idx="41">
                  <c:v>0.01118380453262</c:v>
                </c:pt>
                <c:pt idx="42">
                  <c:v>0.0110272092517437</c:v>
                </c:pt>
                <c:pt idx="43">
                  <c:v>0.0108913307683259</c:v>
                </c:pt>
                <c:pt idx="44">
                  <c:v>0.0107734280076706</c:v>
                </c:pt>
                <c:pt idx="45">
                  <c:v>0.0106711226333559</c:v>
                </c:pt>
                <c:pt idx="46">
                  <c:v>0.0105823510322245</c:v>
                </c:pt>
                <c:pt idx="47">
                  <c:v>0.0105053226575968</c:v>
                </c:pt>
                <c:pt idx="48">
                  <c:v>0.0104384838881905</c:v>
                </c:pt>
                <c:pt idx="49">
                  <c:v>0.0103804866719932</c:v>
                </c:pt>
                <c:pt idx="50">
                  <c:v>0.0103301613212397</c:v>
                </c:pt>
                <c:pt idx="51">
                  <c:v>0.0102864929086824</c:v>
                </c:pt>
                <c:pt idx="52">
                  <c:v>0.0102486007882247</c:v>
                </c:pt>
                <c:pt idx="53">
                  <c:v>0.0102157208261899</c:v>
                </c:pt>
                <c:pt idx="54">
                  <c:v>0.0101871899843206</c:v>
                </c:pt>
                <c:pt idx="55">
                  <c:v>0.010162432943152</c:v>
                </c:pt>
                <c:pt idx="56">
                  <c:v>0.0101409504956446</c:v>
                </c:pt>
                <c:pt idx="57">
                  <c:v>0.0101223094767398</c:v>
                </c:pt>
                <c:pt idx="58">
                  <c:v>0.010106134025532</c:v>
                </c:pt>
                <c:pt idx="59">
                  <c:v>0.0100920980036755</c:v>
                </c:pt>
                <c:pt idx="60">
                  <c:v>0.0100799184169957</c:v>
                </c:pt>
                <c:pt idx="61">
                  <c:v>0.0100693497075355</c:v>
                </c:pt>
                <c:pt idx="62">
                  <c:v>0.0100601788008439</c:v>
                </c:pt>
                <c:pt idx="63">
                  <c:v>0.0100522208085622</c:v>
                </c:pt>
                <c:pt idx="64">
                  <c:v>0.0100453152995926</c:v>
                </c:pt>
                <c:pt idx="65">
                  <c:v>0.0100393230646111</c:v>
                </c:pt>
                <c:pt idx="66">
                  <c:v>0.0100341233086452</c:v>
                </c:pt>
                <c:pt idx="67">
                  <c:v>0.0100296112150752</c:v>
                </c:pt>
                <c:pt idx="68">
                  <c:v>0.0100256958319146</c:v>
                </c:pt>
                <c:pt idx="69">
                  <c:v>0.010022298237729</c:v>
                </c:pt>
                <c:pt idx="70">
                  <c:v>0.0100193499501931</c:v>
                </c:pt>
                <c:pt idx="71">
                  <c:v>0.0100167915451858</c:v>
                </c:pt>
                <c:pt idx="72">
                  <c:v>0.0100145714585658</c:v>
                </c:pt>
                <c:pt idx="73">
                  <c:v>0.0100126449464611</c:v>
                </c:pt>
                <c:pt idx="74">
                  <c:v>0.0100109731830989</c:v>
                </c:pt>
                <c:pt idx="75">
                  <c:v>0.0100095224779814</c:v>
                </c:pt>
                <c:pt idx="76">
                  <c:v>0.0100082635966175</c:v>
                </c:pt>
                <c:pt idx="77">
                  <c:v>0.0100071711711108</c:v>
                </c:pt>
                <c:pt idx="78">
                  <c:v>0.0100062231887166</c:v>
                </c:pt>
                <c:pt idx="79">
                  <c:v>0.0100054005480533</c:v>
                </c:pt>
                <c:pt idx="80">
                  <c:v>0.0100046866740182</c:v>
                </c:pt>
                <c:pt idx="81">
                  <c:v>0.0100040671836417</c:v>
                </c:pt>
                <c:pt idx="82">
                  <c:v>0.0100035295961414</c:v>
                </c:pt>
                <c:pt idx="83">
                  <c:v>0.0100030630813292</c:v>
                </c:pt>
                <c:pt idx="84">
                  <c:v>0.010002658241298</c:v>
                </c:pt>
                <c:pt idx="85">
                  <c:v>0.0100023069209852</c:v>
                </c:pt>
                <c:pt idx="86">
                  <c:v>0.0100020020437937</c:v>
                </c:pt>
                <c:pt idx="87">
                  <c:v>0.0100017374689552</c:v>
                </c:pt>
                <c:pt idx="88">
                  <c:v>0.0100015078677602</c:v>
                </c:pt>
                <c:pt idx="89">
                  <c:v>0.0100013086161589</c:v>
                </c:pt>
                <c:pt idx="90">
                  <c:v>0.0100011357015673</c:v>
                </c:pt>
                <c:pt idx="91">
                  <c:v>0.0100009856419997</c:v>
                </c:pt>
                <c:pt idx="92">
                  <c:v>0.010000855415897</c:v>
                </c:pt>
                <c:pt idx="93">
                  <c:v>0.0100007424012365</c:v>
                </c:pt>
                <c:pt idx="94">
                  <c:v>0.0100006443226945</c:v>
                </c:pt>
                <c:pt idx="95">
                  <c:v>0.0100005592057973</c:v>
                </c:pt>
                <c:pt idx="96">
                  <c:v>0.0100004853371367</c:v>
                </c:pt>
                <c:pt idx="97">
                  <c:v>0.0100004212298464</c:v>
                </c:pt>
                <c:pt idx="98">
                  <c:v>0.0100003655936447</c:v>
                </c:pt>
              </c:numCache>
            </c:numRef>
          </c:yVal>
          <c:smooth val="1"/>
        </c:ser>
        <c:dLbls>
          <c:showLegendKey val="0"/>
          <c:showVal val="0"/>
          <c:showCatName val="0"/>
          <c:showSerName val="0"/>
          <c:showPercent val="0"/>
          <c:showBubbleSize val="0"/>
        </c:dLbls>
        <c:axId val="2137707016"/>
        <c:axId val="2137713080"/>
      </c:scatterChart>
      <c:valAx>
        <c:axId val="2137707016"/>
        <c:scaling>
          <c:orientation val="minMax"/>
        </c:scaling>
        <c:delete val="0"/>
        <c:axPos val="b"/>
        <c:title>
          <c:tx>
            <c:rich>
              <a:bodyPr/>
              <a:lstStyle/>
              <a:p>
                <a:pPr>
                  <a:defRPr sz="1200" b="1" i="0" u="none" strike="noStrike" baseline="0">
                    <a:solidFill>
                      <a:srgbClr val="000000"/>
                    </a:solidFill>
                    <a:latin typeface="Verdana"/>
                    <a:ea typeface="Verdana"/>
                    <a:cs typeface="Verdana"/>
                  </a:defRPr>
                </a:pPr>
                <a:r>
                  <a:rPr lang="fr-FR"/>
                  <a:t>Al2O3 (wt. %)</a:t>
                </a:r>
              </a:p>
            </c:rich>
          </c:tx>
          <c:layout>
            <c:manualLayout>
              <c:xMode val="edge"/>
              <c:yMode val="edge"/>
              <c:x val="0.423913043478261"/>
              <c:y val="0.8940827139598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137713080"/>
        <c:crosses val="autoZero"/>
        <c:crossBetween val="midCat"/>
      </c:valAx>
      <c:valAx>
        <c:axId val="2137713080"/>
        <c:scaling>
          <c:orientation val="minMax"/>
        </c:scaling>
        <c:delete val="0"/>
        <c:axPos val="l"/>
        <c:majorGridlines>
          <c:spPr>
            <a:ln w="3175">
              <a:solidFill>
                <a:srgbClr val="000000"/>
              </a:solidFill>
              <a:prstDash val="sysDash"/>
            </a:ln>
          </c:spPr>
        </c:majorGridlines>
        <c:title>
          <c:tx>
            <c:rich>
              <a:bodyPr/>
              <a:lstStyle/>
              <a:p>
                <a:pPr>
                  <a:defRPr sz="1200" b="1" i="0" u="none" strike="noStrike" baseline="0">
                    <a:solidFill>
                      <a:srgbClr val="000000"/>
                    </a:solidFill>
                    <a:latin typeface="Verdana"/>
                    <a:ea typeface="Verdana"/>
                    <a:cs typeface="Verdana"/>
                  </a:defRPr>
                </a:pPr>
                <a:r>
                  <a:rPr lang="fr-FR"/>
                  <a:t>[Re] ppb</a:t>
                </a:r>
              </a:p>
            </c:rich>
          </c:tx>
          <c:layout>
            <c:manualLayout>
              <c:xMode val="edge"/>
              <c:yMode val="edge"/>
              <c:x val="0.0353260869565217"/>
              <c:y val="0.339564598817671"/>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137707016"/>
        <c:crosses val="autoZero"/>
        <c:crossBetween val="midCat"/>
      </c:valAx>
      <c:spPr>
        <a:no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Verdana"/>
          <a:ea typeface="Verdana"/>
          <a:cs typeface="Verdana"/>
        </a:defRPr>
      </a:pPr>
      <a:endParaRPr lang="fr-FR"/>
    </a:p>
  </c:txPr>
  <c:printSettings>
    <c:headerFooter/>
    <c:pageMargins b="1.0" l="0.75" r="0.75" t="1.0" header="0.5" footer="0.5"/>
    <c:pageSetup paperSize="0" orientation="landscape" horizontalDpi="-4" verticalDpi="-4"/>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5"/>
          <c:y val="0.0623054144180905"/>
          <c:w val="0.755434782608696"/>
          <c:h val="0.760126055900704"/>
        </c:manualLayout>
      </c:layout>
      <c:scatterChart>
        <c:scatterStyle val="smoothMarker"/>
        <c:varyColors val="0"/>
        <c:ser>
          <c:idx val="0"/>
          <c:order val="0"/>
          <c:tx>
            <c:strRef>
              <c:f>#REF!$Y$1</c:f>
              <c:strCache>
                <c:ptCount val="1"/>
                <c:pt idx="0">
                  <c:v>Al2O3 perid. after x passages in %</c:v>
                </c:pt>
              </c:strCache>
            </c:strRef>
          </c:tx>
          <c:spPr>
            <a:ln w="25400">
              <a:solidFill>
                <a:srgbClr val="0000D4"/>
              </a:solidFill>
              <a:prstDash val="solid"/>
            </a:ln>
          </c:spPr>
          <c:marker>
            <c:symbol val="none"/>
          </c:marker>
          <c:xVal>
            <c:numRef>
              <c:f>#REF!$Y$2:$Y$100</c:f>
              <c:numCache>
                <c:formatCode>0.00</c:formatCode>
                <c:ptCount val="99"/>
                <c:pt idx="0">
                  <c:v>4.27766219619472</c:v>
                </c:pt>
                <c:pt idx="1">
                  <c:v>3.94631232544953</c:v>
                </c:pt>
                <c:pt idx="2">
                  <c:v>3.648703275203645</c:v>
                </c:pt>
                <c:pt idx="3">
                  <c:v>3.381352609467278</c:v>
                </c:pt>
                <c:pt idx="4">
                  <c:v>3.141146247674998</c:v>
                </c:pt>
                <c:pt idx="5">
                  <c:v>2.925297801975003</c:v>
                </c:pt>
                <c:pt idx="6">
                  <c:v>2.731312722958116</c:v>
                </c:pt>
                <c:pt idx="7">
                  <c:v>2.556956626546496</c:v>
                </c:pt>
                <c:pt idx="8">
                  <c:v>2.400227266933249</c:v>
                </c:pt>
                <c:pt idx="9">
                  <c:v>2.259329697363072</c:v>
                </c:pt>
                <c:pt idx="10">
                  <c:v>2.132654224978022</c:v>
                </c:pt>
                <c:pt idx="11">
                  <c:v>2.01875682016871</c:v>
                </c:pt>
                <c:pt idx="12">
                  <c:v>1.916341686675335</c:v>
                </c:pt>
                <c:pt idx="13">
                  <c:v>1.824245737532538</c:v>
                </c:pt>
                <c:pt idx="14">
                  <c:v>1.741424755028377</c:v>
                </c:pt>
                <c:pt idx="15">
                  <c:v>1.66694104111174</c:v>
                </c:pt>
                <c:pt idx="16">
                  <c:v>1.599952388919381</c:v>
                </c:pt>
                <c:pt idx="17">
                  <c:v>1.53970222694735</c:v>
                </c:pt>
                <c:pt idx="18">
                  <c:v>1.48551080539183</c:v>
                </c:pt>
                <c:pt idx="19">
                  <c:v>1.436767309769334</c:v>
                </c:pt>
                <c:pt idx="20">
                  <c:v>1.39292280045912</c:v>
                </c:pt>
                <c:pt idx="21">
                  <c:v>1.353483888593972</c:v>
                </c:pt>
                <c:pt idx="22">
                  <c:v>1.31800706901203</c:v>
                </c:pt>
                <c:pt idx="23">
                  <c:v>1.286093639984001</c:v>
                </c:pt>
                <c:pt idx="24">
                  <c:v>1.257385147325318</c:v>
                </c:pt>
                <c:pt idx="25">
                  <c:v>1.231559297442421</c:v>
                </c:pt>
                <c:pt idx="26">
                  <c:v>1.208326289973981</c:v>
                </c:pt>
                <c:pt idx="27">
                  <c:v>1.187425526080307</c:v>
                </c:pt>
                <c:pt idx="28">
                  <c:v>1.168622653200203</c:v>
                </c:pt>
                <c:pt idx="29">
                  <c:v>1.151706911313375</c:v>
                </c:pt>
                <c:pt idx="30">
                  <c:v>1.136488749486641</c:v>
                </c:pt>
                <c:pt idx="31">
                  <c:v>1.122797684802205</c:v>
                </c:pt>
                <c:pt idx="32">
                  <c:v>1.110480378717061</c:v>
                </c:pt>
                <c:pt idx="33">
                  <c:v>1.099398908528144</c:v>
                </c:pt>
                <c:pt idx="34">
                  <c:v>1.089429213956461</c:v>
                </c:pt>
                <c:pt idx="35">
                  <c:v>1.08045970094837</c:v>
                </c:pt>
                <c:pt idx="36">
                  <c:v>1.072389986652584</c:v>
                </c:pt>
                <c:pt idx="37">
                  <c:v>1.065129771192893</c:v>
                </c:pt>
                <c:pt idx="38">
                  <c:v>1.05859782334118</c:v>
                </c:pt>
                <c:pt idx="39">
                  <c:v>1.052721068523044</c:v>
                </c:pt>
                <c:pt idx="40">
                  <c:v>1.047433768776154</c:v>
                </c:pt>
                <c:pt idx="41">
                  <c:v>1.042676785344941</c:v>
                </c:pt>
                <c:pt idx="42">
                  <c:v>1.03839691554773</c:v>
                </c:pt>
                <c:pt idx="43">
                  <c:v>1.034546296405874</c:v>
                </c:pt>
                <c:pt idx="44">
                  <c:v>1.031081868289568</c:v>
                </c:pt>
                <c:pt idx="45">
                  <c:v>1.027964892521032</c:v>
                </c:pt>
                <c:pt idx="46">
                  <c:v>1.025160517491281</c:v>
                </c:pt>
                <c:pt idx="47">
                  <c:v>1.022637388398816</c:v>
                </c:pt>
                <c:pt idx="48">
                  <c:v>1.020367296214291</c:v>
                </c:pt>
                <c:pt idx="49">
                  <c:v>1.018324861920127</c:v>
                </c:pt>
                <c:pt idx="50">
                  <c:v>1.016487252473611</c:v>
                </c:pt>
                <c:pt idx="51">
                  <c:v>1.014833925300855</c:v>
                </c:pt>
                <c:pt idx="52">
                  <c:v>1.013346398451329</c:v>
                </c:pt>
                <c:pt idx="53">
                  <c:v>1.012008043832301</c:v>
                </c:pt>
                <c:pt idx="54">
                  <c:v>1.010803901202701</c:v>
                </c:pt>
                <c:pt idx="55">
                  <c:v>1.009720510839824</c:v>
                </c:pt>
                <c:pt idx="56">
                  <c:v>1.008745763002414</c:v>
                </c:pt>
                <c:pt idx="57">
                  <c:v>1.007868762502644</c:v>
                </c:pt>
                <c:pt idx="58">
                  <c:v>1.007079706869314</c:v>
                </c:pt>
                <c:pt idx="59">
                  <c:v>1.006369776737268</c:v>
                </c:pt>
                <c:pt idx="60">
                  <c:v>1.005731037235337</c:v>
                </c:pt>
                <c:pt idx="61">
                  <c:v>1.005156349268533</c:v>
                </c:pt>
                <c:pt idx="62">
                  <c:v>1.00463928970121</c:v>
                </c:pt>
                <c:pt idx="63">
                  <c:v>1.004174079547742</c:v>
                </c:pt>
                <c:pt idx="64">
                  <c:v>1.003755519367034</c:v>
                </c:pt>
                <c:pt idx="65">
                  <c:v>1.003378931137881</c:v>
                </c:pt>
                <c:pt idx="66">
                  <c:v>1.003040105964835</c:v>
                </c:pt>
                <c:pt idx="67">
                  <c:v>1.002735257029539</c:v>
                </c:pt>
                <c:pt idx="68">
                  <c:v>1.002460977261214</c:v>
                </c:pt>
                <c:pt idx="69">
                  <c:v>1.002214201252826</c:v>
                </c:pt>
                <c:pt idx="70">
                  <c:v>1.001992170996999</c:v>
                </c:pt>
                <c:pt idx="71">
                  <c:v>1.00179240505847</c:v>
                </c:pt>
                <c:pt idx="72">
                  <c:v>1.001612670838362</c:v>
                </c:pt>
                <c:pt idx="73">
                  <c:v>1.001450959620118</c:v>
                </c:pt>
                <c:pt idx="74">
                  <c:v>1.001305464118092</c:v>
                </c:pt>
                <c:pt idx="75">
                  <c:v>1.001174558277755</c:v>
                </c:pt>
                <c:pt idx="76">
                  <c:v>1.00105677910169</c:v>
                </c:pt>
                <c:pt idx="77">
                  <c:v>1.00095081029818</c:v>
                </c:pt>
                <c:pt idx="78">
                  <c:v>1.000855467569606</c:v>
                </c:pt>
                <c:pt idx="79">
                  <c:v>1.000769685376178</c:v>
                </c:pt>
                <c:pt idx="80">
                  <c:v>1.000692505027035</c:v>
                </c:pt>
                <c:pt idx="81">
                  <c:v>1.000623063965604</c:v>
                </c:pt>
                <c:pt idx="82">
                  <c:v>1.000560586129438</c:v>
                </c:pt>
                <c:pt idx="83">
                  <c:v>1.000504373276775</c:v>
                </c:pt>
                <c:pt idx="84">
                  <c:v>1.000453797182872</c:v>
                </c:pt>
                <c:pt idx="85">
                  <c:v>1.000408292618897</c:v>
                </c:pt>
                <c:pt idx="86">
                  <c:v>1.000367351034877</c:v>
                </c:pt>
                <c:pt idx="87">
                  <c:v>1.000330514876131</c:v>
                </c:pt>
                <c:pt idx="88">
                  <c:v>1.000297372469628</c:v>
                </c:pt>
                <c:pt idx="89">
                  <c:v>1.000267553423136</c:v>
                </c:pt>
                <c:pt idx="90">
                  <c:v>1.000240724485742</c:v>
                </c:pt>
                <c:pt idx="91">
                  <c:v>1.000216585823453</c:v>
                </c:pt>
                <c:pt idx="92">
                  <c:v>1.000194867668283</c:v>
                </c:pt>
                <c:pt idx="93">
                  <c:v>1.000175327303356</c:v>
                </c:pt>
                <c:pt idx="94">
                  <c:v>1.00015774635033</c:v>
                </c:pt>
                <c:pt idx="95">
                  <c:v>1.000141928328832</c:v>
                </c:pt>
                <c:pt idx="96">
                  <c:v>1.000127696460625</c:v>
                </c:pt>
                <c:pt idx="97">
                  <c:v>1.000114891693961</c:v>
                </c:pt>
                <c:pt idx="98">
                  <c:v>1.00010337092605</c:v>
                </c:pt>
              </c:numCache>
            </c:numRef>
          </c:xVal>
          <c:yVal>
            <c:numRef>
              <c:f>#REF!$S$2:$S$100</c:f>
              <c:numCache>
                <c:formatCode>General</c:formatCode>
                <c:ptCount val="99"/>
                <c:pt idx="0">
                  <c:v>0.411511552393754</c:v>
                </c:pt>
                <c:pt idx="1">
                  <c:v>0.358077277495207</c:v>
                </c:pt>
                <c:pt idx="2">
                  <c:v>0.311782018092333</c:v>
                </c:pt>
                <c:pt idx="3">
                  <c:v>0.271665846934074</c:v>
                </c:pt>
                <c:pt idx="4">
                  <c:v>0.236899261609937</c:v>
                </c:pt>
                <c:pt idx="5">
                  <c:v>0.206765166091265</c:v>
                </c:pt>
                <c:pt idx="6">
                  <c:v>0.180643406991755</c:v>
                </c:pt>
                <c:pt idx="7">
                  <c:v>0.157997488036544</c:v>
                </c:pt>
                <c:pt idx="8">
                  <c:v>0.138363144805653</c:v>
                </c:pt>
                <c:pt idx="9">
                  <c:v>0.121338510626368</c:v>
                </c:pt>
                <c:pt idx="10">
                  <c:v>0.106575645294468</c:v>
                </c:pt>
                <c:pt idx="11">
                  <c:v>0.0937732325240981</c:v>
                </c:pt>
                <c:pt idx="12">
                  <c:v>0.0826702808063805</c:v>
                </c:pt>
                <c:pt idx="13">
                  <c:v>0.0730406866268472</c:v>
                </c:pt>
                <c:pt idx="14">
                  <c:v>0.0646885395093109</c:v>
                </c:pt>
                <c:pt idx="15">
                  <c:v>0.0574440657386344</c:v>
                </c:pt>
                <c:pt idx="16">
                  <c:v>0.0511601223766141</c:v>
                </c:pt>
                <c:pt idx="17">
                  <c:v>0.0457091657439934</c:v>
                </c:pt>
                <c:pt idx="18">
                  <c:v>0.040980629245366</c:v>
                </c:pt>
                <c:pt idx="19">
                  <c:v>0.0368786545514083</c:v>
                </c:pt>
                <c:pt idx="20">
                  <c:v>0.0333201279653526</c:v>
                </c:pt>
                <c:pt idx="21">
                  <c:v>0.0302329804892593</c:v>
                </c:pt>
                <c:pt idx="22">
                  <c:v>0.0275547158393246</c:v>
                </c:pt>
                <c:pt idx="23">
                  <c:v>0.0252311355801431</c:v>
                </c:pt>
                <c:pt idx="24">
                  <c:v>0.0232152347752187</c:v>
                </c:pt>
                <c:pt idx="25">
                  <c:v>0.0214662451862189</c:v>
                </c:pt>
                <c:pt idx="26">
                  <c:v>0.0199488061821426</c:v>
                </c:pt>
                <c:pt idx="27">
                  <c:v>0.0186322462144133</c:v>
                </c:pt>
                <c:pt idx="28">
                  <c:v>0.0174899600367287</c:v>
                </c:pt>
                <c:pt idx="29">
                  <c:v>0.0164988688519354</c:v>
                </c:pt>
                <c:pt idx="30">
                  <c:v>0.015638952297187</c:v>
                </c:pt>
                <c:pt idx="31">
                  <c:v>0.0148928426715656</c:v>
                </c:pt>
                <c:pt idx="32">
                  <c:v>0.0142454731000496</c:v>
                </c:pt>
                <c:pt idx="33">
                  <c:v>0.0136837724423407</c:v>
                </c:pt>
                <c:pt idx="34">
                  <c:v>0.0131964007187651</c:v>
                </c:pt>
                <c:pt idx="35">
                  <c:v>0.0127735196589647</c:v>
                </c:pt>
                <c:pt idx="36">
                  <c:v>0.0124065937002154</c:v>
                </c:pt>
                <c:pt idx="37">
                  <c:v>0.0120882173862915</c:v>
                </c:pt>
                <c:pt idx="38">
                  <c:v>0.0118119656580214</c:v>
                </c:pt>
                <c:pt idx="39">
                  <c:v>0.011572263994443</c:v>
                </c:pt>
                <c:pt idx="40">
                  <c:v>0.0113642757685633</c:v>
                </c:pt>
                <c:pt idx="41">
                  <c:v>0.01118380453262</c:v>
                </c:pt>
                <c:pt idx="42">
                  <c:v>0.0110272092517437</c:v>
                </c:pt>
                <c:pt idx="43">
                  <c:v>0.0108913307683259</c:v>
                </c:pt>
                <c:pt idx="44">
                  <c:v>0.0107734280076706</c:v>
                </c:pt>
                <c:pt idx="45">
                  <c:v>0.0106711226333559</c:v>
                </c:pt>
                <c:pt idx="46">
                  <c:v>0.0105823510322245</c:v>
                </c:pt>
                <c:pt idx="47">
                  <c:v>0.0105053226575968</c:v>
                </c:pt>
                <c:pt idx="48">
                  <c:v>0.0104384838881905</c:v>
                </c:pt>
                <c:pt idx="49">
                  <c:v>0.0103804866719932</c:v>
                </c:pt>
                <c:pt idx="50">
                  <c:v>0.0103301613212397</c:v>
                </c:pt>
                <c:pt idx="51">
                  <c:v>0.0102864929086824</c:v>
                </c:pt>
                <c:pt idx="52">
                  <c:v>0.0102486007882247</c:v>
                </c:pt>
                <c:pt idx="53">
                  <c:v>0.0102157208261899</c:v>
                </c:pt>
                <c:pt idx="54">
                  <c:v>0.0101871899843206</c:v>
                </c:pt>
                <c:pt idx="55">
                  <c:v>0.010162432943152</c:v>
                </c:pt>
                <c:pt idx="56">
                  <c:v>0.0101409504956446</c:v>
                </c:pt>
                <c:pt idx="57">
                  <c:v>0.0101223094767398</c:v>
                </c:pt>
                <c:pt idx="58">
                  <c:v>0.010106134025532</c:v>
                </c:pt>
                <c:pt idx="59">
                  <c:v>0.0100920980036755</c:v>
                </c:pt>
                <c:pt idx="60">
                  <c:v>0.0100799184169957</c:v>
                </c:pt>
                <c:pt idx="61">
                  <c:v>0.0100693497075355</c:v>
                </c:pt>
                <c:pt idx="62">
                  <c:v>0.0100601788008439</c:v>
                </c:pt>
                <c:pt idx="63">
                  <c:v>0.0100522208085622</c:v>
                </c:pt>
                <c:pt idx="64">
                  <c:v>0.0100453152995926</c:v>
                </c:pt>
                <c:pt idx="65">
                  <c:v>0.0100393230646111</c:v>
                </c:pt>
                <c:pt idx="66">
                  <c:v>0.0100341233086452</c:v>
                </c:pt>
                <c:pt idx="67">
                  <c:v>0.0100296112150752</c:v>
                </c:pt>
                <c:pt idx="68">
                  <c:v>0.0100256958319146</c:v>
                </c:pt>
                <c:pt idx="69">
                  <c:v>0.010022298237729</c:v>
                </c:pt>
                <c:pt idx="70">
                  <c:v>0.0100193499501931</c:v>
                </c:pt>
                <c:pt idx="71">
                  <c:v>0.0100167915451858</c:v>
                </c:pt>
                <c:pt idx="72">
                  <c:v>0.0100145714585658</c:v>
                </c:pt>
                <c:pt idx="73">
                  <c:v>0.0100126449464611</c:v>
                </c:pt>
                <c:pt idx="74">
                  <c:v>0.0100109731830989</c:v>
                </c:pt>
                <c:pt idx="75">
                  <c:v>0.0100095224779814</c:v>
                </c:pt>
                <c:pt idx="76">
                  <c:v>0.0100082635966175</c:v>
                </c:pt>
                <c:pt idx="77">
                  <c:v>0.0100071711711108</c:v>
                </c:pt>
                <c:pt idx="78">
                  <c:v>0.0100062231887166</c:v>
                </c:pt>
                <c:pt idx="79">
                  <c:v>0.0100054005480533</c:v>
                </c:pt>
                <c:pt idx="80">
                  <c:v>0.0100046866740182</c:v>
                </c:pt>
                <c:pt idx="81">
                  <c:v>0.0100040671836417</c:v>
                </c:pt>
                <c:pt idx="82">
                  <c:v>0.0100035295961414</c:v>
                </c:pt>
                <c:pt idx="83">
                  <c:v>0.0100030630813292</c:v>
                </c:pt>
                <c:pt idx="84">
                  <c:v>0.010002658241298</c:v>
                </c:pt>
                <c:pt idx="85">
                  <c:v>0.0100023069209852</c:v>
                </c:pt>
                <c:pt idx="86">
                  <c:v>0.0100020020437937</c:v>
                </c:pt>
                <c:pt idx="87">
                  <c:v>0.0100017374689552</c:v>
                </c:pt>
                <c:pt idx="88">
                  <c:v>0.0100015078677602</c:v>
                </c:pt>
                <c:pt idx="89">
                  <c:v>0.0100013086161589</c:v>
                </c:pt>
                <c:pt idx="90">
                  <c:v>0.0100011357015673</c:v>
                </c:pt>
                <c:pt idx="91">
                  <c:v>0.0100009856419997</c:v>
                </c:pt>
                <c:pt idx="92">
                  <c:v>0.010000855415897</c:v>
                </c:pt>
                <c:pt idx="93">
                  <c:v>0.0100007424012365</c:v>
                </c:pt>
                <c:pt idx="94">
                  <c:v>0.0100006443226945</c:v>
                </c:pt>
                <c:pt idx="95">
                  <c:v>0.0100005592057973</c:v>
                </c:pt>
                <c:pt idx="96">
                  <c:v>0.0100004853371367</c:v>
                </c:pt>
                <c:pt idx="97">
                  <c:v>0.0100004212298464</c:v>
                </c:pt>
                <c:pt idx="98">
                  <c:v>0.0100003655936447</c:v>
                </c:pt>
              </c:numCache>
            </c:numRef>
          </c:yVal>
          <c:smooth val="1"/>
        </c:ser>
        <c:dLbls>
          <c:showLegendKey val="0"/>
          <c:showVal val="0"/>
          <c:showCatName val="0"/>
          <c:showSerName val="0"/>
          <c:showPercent val="0"/>
          <c:showBubbleSize val="0"/>
        </c:dLbls>
        <c:axId val="2137744968"/>
        <c:axId val="2137751192"/>
      </c:scatterChart>
      <c:valAx>
        <c:axId val="2137744968"/>
        <c:scaling>
          <c:orientation val="minMax"/>
        </c:scaling>
        <c:delete val="0"/>
        <c:axPos val="b"/>
        <c:title>
          <c:tx>
            <c:rich>
              <a:bodyPr/>
              <a:lstStyle/>
              <a:p>
                <a:pPr>
                  <a:defRPr sz="1200" b="1" i="0" u="none" strike="noStrike" baseline="0">
                    <a:solidFill>
                      <a:srgbClr val="000000"/>
                    </a:solidFill>
                    <a:latin typeface="Verdana"/>
                    <a:ea typeface="Verdana"/>
                    <a:cs typeface="Verdana"/>
                  </a:defRPr>
                </a:pPr>
                <a:r>
                  <a:rPr lang="fr-FR"/>
                  <a:t>Al2O3 (wt. %)</a:t>
                </a:r>
              </a:p>
            </c:rich>
          </c:tx>
          <c:layout>
            <c:manualLayout>
              <c:xMode val="edge"/>
              <c:yMode val="edge"/>
              <c:x val="0.423913043478261"/>
              <c:y val="0.8940827139598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137751192"/>
        <c:crosses val="autoZero"/>
        <c:crossBetween val="midCat"/>
      </c:valAx>
      <c:valAx>
        <c:axId val="2137751192"/>
        <c:scaling>
          <c:orientation val="minMax"/>
        </c:scaling>
        <c:delete val="0"/>
        <c:axPos val="l"/>
        <c:majorGridlines>
          <c:spPr>
            <a:ln w="3175">
              <a:solidFill>
                <a:srgbClr val="000000"/>
              </a:solidFill>
              <a:prstDash val="sysDash"/>
            </a:ln>
          </c:spPr>
        </c:majorGridlines>
        <c:title>
          <c:tx>
            <c:rich>
              <a:bodyPr/>
              <a:lstStyle/>
              <a:p>
                <a:pPr>
                  <a:defRPr sz="1200" b="1" i="0" u="none" strike="noStrike" baseline="0">
                    <a:solidFill>
                      <a:srgbClr val="000000"/>
                    </a:solidFill>
                    <a:latin typeface="Verdana"/>
                    <a:ea typeface="Verdana"/>
                    <a:cs typeface="Verdana"/>
                  </a:defRPr>
                </a:pPr>
                <a:r>
                  <a:rPr lang="fr-FR"/>
                  <a:t>[Re] ppb</a:t>
                </a:r>
              </a:p>
            </c:rich>
          </c:tx>
          <c:layout>
            <c:manualLayout>
              <c:xMode val="edge"/>
              <c:yMode val="edge"/>
              <c:x val="0.0353260869565217"/>
              <c:y val="0.339564598817671"/>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137744968"/>
        <c:crosses val="autoZero"/>
        <c:crossBetween val="midCat"/>
      </c:valAx>
      <c:spPr>
        <a:no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Verdana"/>
          <a:ea typeface="Verdana"/>
          <a:cs typeface="Verdana"/>
        </a:defRPr>
      </a:pPr>
      <a:endParaRPr lang="fr-FR"/>
    </a:p>
  </c:txPr>
  <c:printSettings>
    <c:headerFooter/>
    <c:pageMargins b="1.0" l="0.75" r="0.75" t="1.0" header="0.5" footer="0.5"/>
    <c:pageSetup paperSize="0" orientation="landscape" horizontalDpi="-4" verticalDpi="-4"/>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5"/>
          <c:y val="0.0623054144180905"/>
          <c:w val="0.755434782608696"/>
          <c:h val="0.760126055900704"/>
        </c:manualLayout>
      </c:layout>
      <c:scatterChart>
        <c:scatterStyle val="smoothMarker"/>
        <c:varyColors val="0"/>
        <c:ser>
          <c:idx val="0"/>
          <c:order val="0"/>
          <c:spPr>
            <a:ln w="25400">
              <a:noFill/>
              <a:prstDash val="solid"/>
            </a:ln>
          </c:spPr>
          <c:marker>
            <c:symbol val="diamond"/>
            <c:size val="8"/>
            <c:spPr>
              <a:ln>
                <a:solidFill>
                  <a:srgbClr val="000090"/>
                </a:solidFill>
              </a:ln>
            </c:spPr>
          </c:marker>
          <c:yVal>
            <c:numLit>
              <c:formatCode>General</c:formatCode>
              <c:ptCount val="1"/>
              <c:pt idx="0">
                <c:v>0.0</c:v>
              </c:pt>
            </c:numLit>
          </c:yVal>
          <c:smooth val="1"/>
        </c:ser>
        <c:dLbls>
          <c:showLegendKey val="0"/>
          <c:showVal val="0"/>
          <c:showCatName val="0"/>
          <c:showSerName val="0"/>
          <c:showPercent val="0"/>
          <c:showBubbleSize val="0"/>
        </c:dLbls>
        <c:axId val="2137776872"/>
        <c:axId val="2137781512"/>
      </c:scatterChart>
      <c:valAx>
        <c:axId val="2137776872"/>
        <c:scaling>
          <c:orientation val="minMax"/>
        </c:scaling>
        <c:delete val="0"/>
        <c:axPos val="b"/>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137781512"/>
        <c:crosses val="autoZero"/>
        <c:crossBetween val="midCat"/>
      </c:valAx>
      <c:valAx>
        <c:axId val="2137781512"/>
        <c:scaling>
          <c:orientation val="minMax"/>
        </c:scaling>
        <c:delete val="0"/>
        <c:axPos val="l"/>
        <c:majorGridlines>
          <c:spPr>
            <a:ln w="3175">
              <a:solidFill>
                <a:srgbClr val="000000"/>
              </a:solidFill>
              <a:prstDash val="sysDash"/>
            </a:ln>
          </c:spPr>
        </c:majorGridlines>
        <c:numFmt formatCode="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137776872"/>
        <c:crosses val="autoZero"/>
        <c:crossBetween val="midCat"/>
      </c:valAx>
      <c:spPr>
        <a:no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Verdana"/>
          <a:ea typeface="Verdana"/>
          <a:cs typeface="Verdana"/>
        </a:defRPr>
      </a:pPr>
      <a:endParaRPr lang="fr-FR"/>
    </a:p>
  </c:txPr>
  <c:printSettings>
    <c:headerFooter/>
    <c:pageMargins b="1.0" l="0.75" r="0.75" t="1.0" header="0.5" footer="0.5"/>
    <c:pageSetup paperSize="0" orientation="landscape" horizontalDpi="-4" verticalDpi="-4"/>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5"/>
          <c:y val="0.0623054144180905"/>
          <c:w val="0.755434782608696"/>
          <c:h val="0.760126055900704"/>
        </c:manualLayout>
      </c:layout>
      <c:scatterChart>
        <c:scatterStyle val="smoothMarker"/>
        <c:varyColors val="0"/>
        <c:ser>
          <c:idx val="0"/>
          <c:order val="0"/>
          <c:tx>
            <c:strRef>
              <c:f>#REF!$Y$1</c:f>
              <c:strCache>
                <c:ptCount val="1"/>
                <c:pt idx="0">
                  <c:v>Al2O3 perid. after x passages in %</c:v>
                </c:pt>
              </c:strCache>
            </c:strRef>
          </c:tx>
          <c:spPr>
            <a:ln w="25400">
              <a:solidFill>
                <a:srgbClr val="0000D4"/>
              </a:solidFill>
              <a:prstDash val="solid"/>
            </a:ln>
          </c:spPr>
          <c:marker>
            <c:symbol val="none"/>
          </c:marker>
          <c:xVal>
            <c:numRef>
              <c:f>#REF!$Y$2:$Y$100</c:f>
              <c:numCache>
                <c:formatCode>0.00</c:formatCode>
                <c:ptCount val="99"/>
                <c:pt idx="0">
                  <c:v>4.27766219619472</c:v>
                </c:pt>
                <c:pt idx="1">
                  <c:v>3.94631232544953</c:v>
                </c:pt>
                <c:pt idx="2">
                  <c:v>3.648703275203645</c:v>
                </c:pt>
                <c:pt idx="3">
                  <c:v>3.381352609467278</c:v>
                </c:pt>
                <c:pt idx="4">
                  <c:v>3.141146247674998</c:v>
                </c:pt>
                <c:pt idx="5">
                  <c:v>2.925297801975003</c:v>
                </c:pt>
                <c:pt idx="6">
                  <c:v>2.731312722958116</c:v>
                </c:pt>
                <c:pt idx="7">
                  <c:v>2.556956626546496</c:v>
                </c:pt>
                <c:pt idx="8">
                  <c:v>2.400227266933249</c:v>
                </c:pt>
                <c:pt idx="9">
                  <c:v>2.259329697363072</c:v>
                </c:pt>
                <c:pt idx="10">
                  <c:v>2.132654224978022</c:v>
                </c:pt>
                <c:pt idx="11">
                  <c:v>2.01875682016871</c:v>
                </c:pt>
                <c:pt idx="12">
                  <c:v>1.916341686675335</c:v>
                </c:pt>
                <c:pt idx="13">
                  <c:v>1.824245737532538</c:v>
                </c:pt>
                <c:pt idx="14">
                  <c:v>1.741424755028377</c:v>
                </c:pt>
                <c:pt idx="15">
                  <c:v>1.66694104111174</c:v>
                </c:pt>
                <c:pt idx="16">
                  <c:v>1.599952388919381</c:v>
                </c:pt>
                <c:pt idx="17">
                  <c:v>1.53970222694735</c:v>
                </c:pt>
                <c:pt idx="18">
                  <c:v>1.48551080539183</c:v>
                </c:pt>
                <c:pt idx="19">
                  <c:v>1.436767309769334</c:v>
                </c:pt>
                <c:pt idx="20">
                  <c:v>1.39292280045912</c:v>
                </c:pt>
                <c:pt idx="21">
                  <c:v>1.353483888593972</c:v>
                </c:pt>
                <c:pt idx="22">
                  <c:v>1.31800706901203</c:v>
                </c:pt>
                <c:pt idx="23">
                  <c:v>1.286093639984001</c:v>
                </c:pt>
                <c:pt idx="24">
                  <c:v>1.257385147325318</c:v>
                </c:pt>
                <c:pt idx="25">
                  <c:v>1.231559297442421</c:v>
                </c:pt>
                <c:pt idx="26">
                  <c:v>1.208326289973981</c:v>
                </c:pt>
                <c:pt idx="27">
                  <c:v>1.187425526080307</c:v>
                </c:pt>
                <c:pt idx="28">
                  <c:v>1.168622653200203</c:v>
                </c:pt>
                <c:pt idx="29">
                  <c:v>1.151706911313375</c:v>
                </c:pt>
                <c:pt idx="30">
                  <c:v>1.136488749486641</c:v>
                </c:pt>
                <c:pt idx="31">
                  <c:v>1.122797684802205</c:v>
                </c:pt>
                <c:pt idx="32">
                  <c:v>1.110480378717061</c:v>
                </c:pt>
                <c:pt idx="33">
                  <c:v>1.099398908528144</c:v>
                </c:pt>
                <c:pt idx="34">
                  <c:v>1.089429213956461</c:v>
                </c:pt>
                <c:pt idx="35">
                  <c:v>1.08045970094837</c:v>
                </c:pt>
                <c:pt idx="36">
                  <c:v>1.072389986652584</c:v>
                </c:pt>
                <c:pt idx="37">
                  <c:v>1.065129771192893</c:v>
                </c:pt>
                <c:pt idx="38">
                  <c:v>1.05859782334118</c:v>
                </c:pt>
                <c:pt idx="39">
                  <c:v>1.052721068523044</c:v>
                </c:pt>
                <c:pt idx="40">
                  <c:v>1.047433768776154</c:v>
                </c:pt>
                <c:pt idx="41">
                  <c:v>1.042676785344941</c:v>
                </c:pt>
                <c:pt idx="42">
                  <c:v>1.03839691554773</c:v>
                </c:pt>
                <c:pt idx="43">
                  <c:v>1.034546296405874</c:v>
                </c:pt>
                <c:pt idx="44">
                  <c:v>1.031081868289568</c:v>
                </c:pt>
                <c:pt idx="45">
                  <c:v>1.027964892521032</c:v>
                </c:pt>
                <c:pt idx="46">
                  <c:v>1.025160517491281</c:v>
                </c:pt>
                <c:pt idx="47">
                  <c:v>1.022637388398816</c:v>
                </c:pt>
                <c:pt idx="48">
                  <c:v>1.020367296214291</c:v>
                </c:pt>
                <c:pt idx="49">
                  <c:v>1.018324861920127</c:v>
                </c:pt>
                <c:pt idx="50">
                  <c:v>1.016487252473611</c:v>
                </c:pt>
                <c:pt idx="51">
                  <c:v>1.014833925300855</c:v>
                </c:pt>
                <c:pt idx="52">
                  <c:v>1.013346398451329</c:v>
                </c:pt>
                <c:pt idx="53">
                  <c:v>1.012008043832301</c:v>
                </c:pt>
                <c:pt idx="54">
                  <c:v>1.010803901202701</c:v>
                </c:pt>
                <c:pt idx="55">
                  <c:v>1.009720510839824</c:v>
                </c:pt>
                <c:pt idx="56">
                  <c:v>1.008745763002414</c:v>
                </c:pt>
                <c:pt idx="57">
                  <c:v>1.007868762502644</c:v>
                </c:pt>
                <c:pt idx="58">
                  <c:v>1.007079706869314</c:v>
                </c:pt>
                <c:pt idx="59">
                  <c:v>1.006369776737268</c:v>
                </c:pt>
                <c:pt idx="60">
                  <c:v>1.005731037235337</c:v>
                </c:pt>
                <c:pt idx="61">
                  <c:v>1.005156349268533</c:v>
                </c:pt>
                <c:pt idx="62">
                  <c:v>1.00463928970121</c:v>
                </c:pt>
                <c:pt idx="63">
                  <c:v>1.004174079547742</c:v>
                </c:pt>
                <c:pt idx="64">
                  <c:v>1.003755519367034</c:v>
                </c:pt>
                <c:pt idx="65">
                  <c:v>1.003378931137881</c:v>
                </c:pt>
                <c:pt idx="66">
                  <c:v>1.003040105964835</c:v>
                </c:pt>
                <c:pt idx="67">
                  <c:v>1.002735257029539</c:v>
                </c:pt>
                <c:pt idx="68">
                  <c:v>1.002460977261214</c:v>
                </c:pt>
                <c:pt idx="69">
                  <c:v>1.002214201252826</c:v>
                </c:pt>
                <c:pt idx="70">
                  <c:v>1.001992170996999</c:v>
                </c:pt>
                <c:pt idx="71">
                  <c:v>1.00179240505847</c:v>
                </c:pt>
                <c:pt idx="72">
                  <c:v>1.001612670838362</c:v>
                </c:pt>
                <c:pt idx="73">
                  <c:v>1.001450959620118</c:v>
                </c:pt>
                <c:pt idx="74">
                  <c:v>1.001305464118092</c:v>
                </c:pt>
                <c:pt idx="75">
                  <c:v>1.001174558277755</c:v>
                </c:pt>
                <c:pt idx="76">
                  <c:v>1.00105677910169</c:v>
                </c:pt>
                <c:pt idx="77">
                  <c:v>1.00095081029818</c:v>
                </c:pt>
                <c:pt idx="78">
                  <c:v>1.000855467569606</c:v>
                </c:pt>
                <c:pt idx="79">
                  <c:v>1.000769685376178</c:v>
                </c:pt>
                <c:pt idx="80">
                  <c:v>1.000692505027035</c:v>
                </c:pt>
                <c:pt idx="81">
                  <c:v>1.000623063965604</c:v>
                </c:pt>
                <c:pt idx="82">
                  <c:v>1.000560586129438</c:v>
                </c:pt>
                <c:pt idx="83">
                  <c:v>1.000504373276775</c:v>
                </c:pt>
                <c:pt idx="84">
                  <c:v>1.000453797182872</c:v>
                </c:pt>
                <c:pt idx="85">
                  <c:v>1.000408292618897</c:v>
                </c:pt>
                <c:pt idx="86">
                  <c:v>1.000367351034877</c:v>
                </c:pt>
                <c:pt idx="87">
                  <c:v>1.000330514876131</c:v>
                </c:pt>
                <c:pt idx="88">
                  <c:v>1.000297372469628</c:v>
                </c:pt>
                <c:pt idx="89">
                  <c:v>1.000267553423136</c:v>
                </c:pt>
                <c:pt idx="90">
                  <c:v>1.000240724485742</c:v>
                </c:pt>
                <c:pt idx="91">
                  <c:v>1.000216585823453</c:v>
                </c:pt>
                <c:pt idx="92">
                  <c:v>1.000194867668283</c:v>
                </c:pt>
                <c:pt idx="93">
                  <c:v>1.000175327303356</c:v>
                </c:pt>
                <c:pt idx="94">
                  <c:v>1.00015774635033</c:v>
                </c:pt>
                <c:pt idx="95">
                  <c:v>1.000141928328832</c:v>
                </c:pt>
                <c:pt idx="96">
                  <c:v>1.000127696460625</c:v>
                </c:pt>
                <c:pt idx="97">
                  <c:v>1.000114891693961</c:v>
                </c:pt>
                <c:pt idx="98">
                  <c:v>1.00010337092605</c:v>
                </c:pt>
              </c:numCache>
            </c:numRef>
          </c:xVal>
          <c:yVal>
            <c:numRef>
              <c:f>#REF!$S$2:$S$100</c:f>
              <c:numCache>
                <c:formatCode>General</c:formatCode>
                <c:ptCount val="99"/>
                <c:pt idx="0">
                  <c:v>0.411511552393754</c:v>
                </c:pt>
                <c:pt idx="1">
                  <c:v>0.358077277495207</c:v>
                </c:pt>
                <c:pt idx="2">
                  <c:v>0.311782018092333</c:v>
                </c:pt>
                <c:pt idx="3">
                  <c:v>0.271665846934074</c:v>
                </c:pt>
                <c:pt idx="4">
                  <c:v>0.236899261609937</c:v>
                </c:pt>
                <c:pt idx="5">
                  <c:v>0.206765166091265</c:v>
                </c:pt>
                <c:pt idx="6">
                  <c:v>0.180643406991755</c:v>
                </c:pt>
                <c:pt idx="7">
                  <c:v>0.157997488036544</c:v>
                </c:pt>
                <c:pt idx="8">
                  <c:v>0.138363144805653</c:v>
                </c:pt>
                <c:pt idx="9">
                  <c:v>0.121338510626368</c:v>
                </c:pt>
                <c:pt idx="10">
                  <c:v>0.106575645294468</c:v>
                </c:pt>
                <c:pt idx="11">
                  <c:v>0.0937732325240981</c:v>
                </c:pt>
                <c:pt idx="12">
                  <c:v>0.0826702808063805</c:v>
                </c:pt>
                <c:pt idx="13">
                  <c:v>0.0730406866268472</c:v>
                </c:pt>
                <c:pt idx="14">
                  <c:v>0.0646885395093109</c:v>
                </c:pt>
                <c:pt idx="15">
                  <c:v>0.0574440657386344</c:v>
                </c:pt>
                <c:pt idx="16">
                  <c:v>0.0511601223766141</c:v>
                </c:pt>
                <c:pt idx="17">
                  <c:v>0.0457091657439934</c:v>
                </c:pt>
                <c:pt idx="18">
                  <c:v>0.040980629245366</c:v>
                </c:pt>
                <c:pt idx="19">
                  <c:v>0.0368786545514083</c:v>
                </c:pt>
                <c:pt idx="20">
                  <c:v>0.0333201279653526</c:v>
                </c:pt>
                <c:pt idx="21">
                  <c:v>0.0302329804892593</c:v>
                </c:pt>
                <c:pt idx="22">
                  <c:v>0.0275547158393246</c:v>
                </c:pt>
                <c:pt idx="23">
                  <c:v>0.0252311355801431</c:v>
                </c:pt>
                <c:pt idx="24">
                  <c:v>0.0232152347752187</c:v>
                </c:pt>
                <c:pt idx="25">
                  <c:v>0.0214662451862189</c:v>
                </c:pt>
                <c:pt idx="26">
                  <c:v>0.0199488061821426</c:v>
                </c:pt>
                <c:pt idx="27">
                  <c:v>0.0186322462144133</c:v>
                </c:pt>
                <c:pt idx="28">
                  <c:v>0.0174899600367287</c:v>
                </c:pt>
                <c:pt idx="29">
                  <c:v>0.0164988688519354</c:v>
                </c:pt>
                <c:pt idx="30">
                  <c:v>0.015638952297187</c:v>
                </c:pt>
                <c:pt idx="31">
                  <c:v>0.0148928426715656</c:v>
                </c:pt>
                <c:pt idx="32">
                  <c:v>0.0142454731000496</c:v>
                </c:pt>
                <c:pt idx="33">
                  <c:v>0.0136837724423407</c:v>
                </c:pt>
                <c:pt idx="34">
                  <c:v>0.0131964007187651</c:v>
                </c:pt>
                <c:pt idx="35">
                  <c:v>0.0127735196589647</c:v>
                </c:pt>
                <c:pt idx="36">
                  <c:v>0.0124065937002154</c:v>
                </c:pt>
                <c:pt idx="37">
                  <c:v>0.0120882173862915</c:v>
                </c:pt>
                <c:pt idx="38">
                  <c:v>0.0118119656580214</c:v>
                </c:pt>
                <c:pt idx="39">
                  <c:v>0.011572263994443</c:v>
                </c:pt>
                <c:pt idx="40">
                  <c:v>0.0113642757685633</c:v>
                </c:pt>
                <c:pt idx="41">
                  <c:v>0.01118380453262</c:v>
                </c:pt>
                <c:pt idx="42">
                  <c:v>0.0110272092517437</c:v>
                </c:pt>
                <c:pt idx="43">
                  <c:v>0.0108913307683259</c:v>
                </c:pt>
                <c:pt idx="44">
                  <c:v>0.0107734280076706</c:v>
                </c:pt>
                <c:pt idx="45">
                  <c:v>0.0106711226333559</c:v>
                </c:pt>
                <c:pt idx="46">
                  <c:v>0.0105823510322245</c:v>
                </c:pt>
                <c:pt idx="47">
                  <c:v>0.0105053226575968</c:v>
                </c:pt>
                <c:pt idx="48">
                  <c:v>0.0104384838881905</c:v>
                </c:pt>
                <c:pt idx="49">
                  <c:v>0.0103804866719932</c:v>
                </c:pt>
                <c:pt idx="50">
                  <c:v>0.0103301613212397</c:v>
                </c:pt>
                <c:pt idx="51">
                  <c:v>0.0102864929086824</c:v>
                </c:pt>
                <c:pt idx="52">
                  <c:v>0.0102486007882247</c:v>
                </c:pt>
                <c:pt idx="53">
                  <c:v>0.0102157208261899</c:v>
                </c:pt>
                <c:pt idx="54">
                  <c:v>0.0101871899843206</c:v>
                </c:pt>
                <c:pt idx="55">
                  <c:v>0.010162432943152</c:v>
                </c:pt>
                <c:pt idx="56">
                  <c:v>0.0101409504956446</c:v>
                </c:pt>
                <c:pt idx="57">
                  <c:v>0.0101223094767398</c:v>
                </c:pt>
                <c:pt idx="58">
                  <c:v>0.010106134025532</c:v>
                </c:pt>
                <c:pt idx="59">
                  <c:v>0.0100920980036755</c:v>
                </c:pt>
                <c:pt idx="60">
                  <c:v>0.0100799184169957</c:v>
                </c:pt>
                <c:pt idx="61">
                  <c:v>0.0100693497075355</c:v>
                </c:pt>
                <c:pt idx="62">
                  <c:v>0.0100601788008439</c:v>
                </c:pt>
                <c:pt idx="63">
                  <c:v>0.0100522208085622</c:v>
                </c:pt>
                <c:pt idx="64">
                  <c:v>0.0100453152995926</c:v>
                </c:pt>
                <c:pt idx="65">
                  <c:v>0.0100393230646111</c:v>
                </c:pt>
                <c:pt idx="66">
                  <c:v>0.0100341233086452</c:v>
                </c:pt>
                <c:pt idx="67">
                  <c:v>0.0100296112150752</c:v>
                </c:pt>
                <c:pt idx="68">
                  <c:v>0.0100256958319146</c:v>
                </c:pt>
                <c:pt idx="69">
                  <c:v>0.010022298237729</c:v>
                </c:pt>
                <c:pt idx="70">
                  <c:v>0.0100193499501931</c:v>
                </c:pt>
                <c:pt idx="71">
                  <c:v>0.0100167915451858</c:v>
                </c:pt>
                <c:pt idx="72">
                  <c:v>0.0100145714585658</c:v>
                </c:pt>
                <c:pt idx="73">
                  <c:v>0.0100126449464611</c:v>
                </c:pt>
                <c:pt idx="74">
                  <c:v>0.0100109731830989</c:v>
                </c:pt>
                <c:pt idx="75">
                  <c:v>0.0100095224779814</c:v>
                </c:pt>
                <c:pt idx="76">
                  <c:v>0.0100082635966175</c:v>
                </c:pt>
                <c:pt idx="77">
                  <c:v>0.0100071711711108</c:v>
                </c:pt>
                <c:pt idx="78">
                  <c:v>0.0100062231887166</c:v>
                </c:pt>
                <c:pt idx="79">
                  <c:v>0.0100054005480533</c:v>
                </c:pt>
                <c:pt idx="80">
                  <c:v>0.0100046866740182</c:v>
                </c:pt>
                <c:pt idx="81">
                  <c:v>0.0100040671836417</c:v>
                </c:pt>
                <c:pt idx="82">
                  <c:v>0.0100035295961414</c:v>
                </c:pt>
                <c:pt idx="83">
                  <c:v>0.0100030630813292</c:v>
                </c:pt>
                <c:pt idx="84">
                  <c:v>0.010002658241298</c:v>
                </c:pt>
                <c:pt idx="85">
                  <c:v>0.0100023069209852</c:v>
                </c:pt>
                <c:pt idx="86">
                  <c:v>0.0100020020437937</c:v>
                </c:pt>
                <c:pt idx="87">
                  <c:v>0.0100017374689552</c:v>
                </c:pt>
                <c:pt idx="88">
                  <c:v>0.0100015078677602</c:v>
                </c:pt>
                <c:pt idx="89">
                  <c:v>0.0100013086161589</c:v>
                </c:pt>
                <c:pt idx="90">
                  <c:v>0.0100011357015673</c:v>
                </c:pt>
                <c:pt idx="91">
                  <c:v>0.0100009856419997</c:v>
                </c:pt>
                <c:pt idx="92">
                  <c:v>0.010000855415897</c:v>
                </c:pt>
                <c:pt idx="93">
                  <c:v>0.0100007424012365</c:v>
                </c:pt>
                <c:pt idx="94">
                  <c:v>0.0100006443226945</c:v>
                </c:pt>
                <c:pt idx="95">
                  <c:v>0.0100005592057973</c:v>
                </c:pt>
                <c:pt idx="96">
                  <c:v>0.0100004853371367</c:v>
                </c:pt>
                <c:pt idx="97">
                  <c:v>0.0100004212298464</c:v>
                </c:pt>
                <c:pt idx="98">
                  <c:v>0.0100003655936447</c:v>
                </c:pt>
              </c:numCache>
            </c:numRef>
          </c:yVal>
          <c:smooth val="1"/>
        </c:ser>
        <c:dLbls>
          <c:showLegendKey val="0"/>
          <c:showVal val="0"/>
          <c:showCatName val="0"/>
          <c:showSerName val="0"/>
          <c:showPercent val="0"/>
          <c:showBubbleSize val="0"/>
        </c:dLbls>
        <c:axId val="2137812856"/>
        <c:axId val="2137819080"/>
      </c:scatterChart>
      <c:valAx>
        <c:axId val="2137812856"/>
        <c:scaling>
          <c:orientation val="minMax"/>
        </c:scaling>
        <c:delete val="0"/>
        <c:axPos val="b"/>
        <c:title>
          <c:tx>
            <c:rich>
              <a:bodyPr/>
              <a:lstStyle/>
              <a:p>
                <a:pPr>
                  <a:defRPr sz="1200" b="1" i="0" u="none" strike="noStrike" baseline="0">
                    <a:solidFill>
                      <a:srgbClr val="000000"/>
                    </a:solidFill>
                    <a:latin typeface="Verdana"/>
                    <a:ea typeface="Verdana"/>
                    <a:cs typeface="Verdana"/>
                  </a:defRPr>
                </a:pPr>
                <a:r>
                  <a:rPr lang="fr-FR"/>
                  <a:t>Al2O3 (wt. %)</a:t>
                </a:r>
              </a:p>
            </c:rich>
          </c:tx>
          <c:layout>
            <c:manualLayout>
              <c:xMode val="edge"/>
              <c:yMode val="edge"/>
              <c:x val="0.423913043478261"/>
              <c:y val="0.8940827139598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137819080"/>
        <c:crosses val="autoZero"/>
        <c:crossBetween val="midCat"/>
      </c:valAx>
      <c:valAx>
        <c:axId val="2137819080"/>
        <c:scaling>
          <c:orientation val="minMax"/>
        </c:scaling>
        <c:delete val="0"/>
        <c:axPos val="l"/>
        <c:majorGridlines>
          <c:spPr>
            <a:ln w="3175">
              <a:solidFill>
                <a:srgbClr val="000000"/>
              </a:solidFill>
              <a:prstDash val="sysDash"/>
            </a:ln>
          </c:spPr>
        </c:majorGridlines>
        <c:title>
          <c:tx>
            <c:rich>
              <a:bodyPr/>
              <a:lstStyle/>
              <a:p>
                <a:pPr>
                  <a:defRPr sz="1200" b="1" i="0" u="none" strike="noStrike" baseline="0">
                    <a:solidFill>
                      <a:srgbClr val="000000"/>
                    </a:solidFill>
                    <a:latin typeface="Verdana"/>
                    <a:ea typeface="Verdana"/>
                    <a:cs typeface="Verdana"/>
                  </a:defRPr>
                </a:pPr>
                <a:r>
                  <a:rPr lang="fr-FR"/>
                  <a:t>[Re] ppb</a:t>
                </a:r>
              </a:p>
            </c:rich>
          </c:tx>
          <c:layout>
            <c:manualLayout>
              <c:xMode val="edge"/>
              <c:yMode val="edge"/>
              <c:x val="0.0353260869565217"/>
              <c:y val="0.339564598817671"/>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137812856"/>
        <c:crosses val="autoZero"/>
        <c:crossBetween val="midCat"/>
      </c:valAx>
      <c:spPr>
        <a:no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Verdana"/>
          <a:ea typeface="Verdana"/>
          <a:cs typeface="Verdana"/>
        </a:defRPr>
      </a:pPr>
      <a:endParaRPr lang="fr-FR"/>
    </a:p>
  </c:txPr>
  <c:printSettings>
    <c:headerFooter/>
    <c:pageMargins b="1.0" l="0.75" r="0.75" t="1.0" header="0.5" footer="0.5"/>
    <c:pageSetup paperSize="0" orientation="landscape" horizontalDpi="-4" verticalDpi="-4"/>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5"/>
          <c:y val="0.0623054144180905"/>
          <c:w val="0.755434782608696"/>
          <c:h val="0.760126055900704"/>
        </c:manualLayout>
      </c:layout>
      <c:scatterChart>
        <c:scatterStyle val="smoothMarker"/>
        <c:varyColors val="0"/>
        <c:ser>
          <c:idx val="0"/>
          <c:order val="0"/>
          <c:tx>
            <c:strRef>
              <c:f>#REF!$Y$1</c:f>
              <c:strCache>
                <c:ptCount val="1"/>
                <c:pt idx="0">
                  <c:v>Al2O3 perid. after x passages in %</c:v>
                </c:pt>
              </c:strCache>
            </c:strRef>
          </c:tx>
          <c:spPr>
            <a:ln w="25400">
              <a:solidFill>
                <a:srgbClr val="0000D4"/>
              </a:solidFill>
              <a:prstDash val="solid"/>
            </a:ln>
          </c:spPr>
          <c:marker>
            <c:symbol val="none"/>
          </c:marker>
          <c:xVal>
            <c:numRef>
              <c:f>#REF!$Y$2:$Y$100</c:f>
              <c:numCache>
                <c:formatCode>0.00</c:formatCode>
                <c:ptCount val="99"/>
                <c:pt idx="0">
                  <c:v>4.27766219619472</c:v>
                </c:pt>
                <c:pt idx="1">
                  <c:v>3.94631232544953</c:v>
                </c:pt>
                <c:pt idx="2">
                  <c:v>3.648703275203645</c:v>
                </c:pt>
                <c:pt idx="3">
                  <c:v>3.381352609467278</c:v>
                </c:pt>
                <c:pt idx="4">
                  <c:v>3.141146247674998</c:v>
                </c:pt>
                <c:pt idx="5">
                  <c:v>2.925297801975003</c:v>
                </c:pt>
                <c:pt idx="6">
                  <c:v>2.731312722958116</c:v>
                </c:pt>
                <c:pt idx="7">
                  <c:v>2.556956626546496</c:v>
                </c:pt>
                <c:pt idx="8">
                  <c:v>2.400227266933249</c:v>
                </c:pt>
                <c:pt idx="9">
                  <c:v>2.259329697363072</c:v>
                </c:pt>
                <c:pt idx="10">
                  <c:v>2.132654224978022</c:v>
                </c:pt>
                <c:pt idx="11">
                  <c:v>2.01875682016871</c:v>
                </c:pt>
                <c:pt idx="12">
                  <c:v>1.916341686675335</c:v>
                </c:pt>
                <c:pt idx="13">
                  <c:v>1.824245737532538</c:v>
                </c:pt>
                <c:pt idx="14">
                  <c:v>1.741424755028377</c:v>
                </c:pt>
                <c:pt idx="15">
                  <c:v>1.66694104111174</c:v>
                </c:pt>
                <c:pt idx="16">
                  <c:v>1.599952388919381</c:v>
                </c:pt>
                <c:pt idx="17">
                  <c:v>1.53970222694735</c:v>
                </c:pt>
                <c:pt idx="18">
                  <c:v>1.48551080539183</c:v>
                </c:pt>
                <c:pt idx="19">
                  <c:v>1.436767309769334</c:v>
                </c:pt>
                <c:pt idx="20">
                  <c:v>1.39292280045912</c:v>
                </c:pt>
                <c:pt idx="21">
                  <c:v>1.353483888593972</c:v>
                </c:pt>
                <c:pt idx="22">
                  <c:v>1.31800706901203</c:v>
                </c:pt>
                <c:pt idx="23">
                  <c:v>1.286093639984001</c:v>
                </c:pt>
                <c:pt idx="24">
                  <c:v>1.257385147325318</c:v>
                </c:pt>
                <c:pt idx="25">
                  <c:v>1.231559297442421</c:v>
                </c:pt>
                <c:pt idx="26">
                  <c:v>1.208326289973981</c:v>
                </c:pt>
                <c:pt idx="27">
                  <c:v>1.187425526080307</c:v>
                </c:pt>
                <c:pt idx="28">
                  <c:v>1.168622653200203</c:v>
                </c:pt>
                <c:pt idx="29">
                  <c:v>1.151706911313375</c:v>
                </c:pt>
                <c:pt idx="30">
                  <c:v>1.136488749486641</c:v>
                </c:pt>
                <c:pt idx="31">
                  <c:v>1.122797684802205</c:v>
                </c:pt>
                <c:pt idx="32">
                  <c:v>1.110480378717061</c:v>
                </c:pt>
                <c:pt idx="33">
                  <c:v>1.099398908528144</c:v>
                </c:pt>
                <c:pt idx="34">
                  <c:v>1.089429213956461</c:v>
                </c:pt>
                <c:pt idx="35">
                  <c:v>1.08045970094837</c:v>
                </c:pt>
                <c:pt idx="36">
                  <c:v>1.072389986652584</c:v>
                </c:pt>
                <c:pt idx="37">
                  <c:v>1.065129771192893</c:v>
                </c:pt>
                <c:pt idx="38">
                  <c:v>1.05859782334118</c:v>
                </c:pt>
                <c:pt idx="39">
                  <c:v>1.052721068523044</c:v>
                </c:pt>
                <c:pt idx="40">
                  <c:v>1.047433768776154</c:v>
                </c:pt>
                <c:pt idx="41">
                  <c:v>1.042676785344941</c:v>
                </c:pt>
                <c:pt idx="42">
                  <c:v>1.03839691554773</c:v>
                </c:pt>
                <c:pt idx="43">
                  <c:v>1.034546296405874</c:v>
                </c:pt>
                <c:pt idx="44">
                  <c:v>1.031081868289568</c:v>
                </c:pt>
                <c:pt idx="45">
                  <c:v>1.027964892521032</c:v>
                </c:pt>
                <c:pt idx="46">
                  <c:v>1.025160517491281</c:v>
                </c:pt>
                <c:pt idx="47">
                  <c:v>1.022637388398816</c:v>
                </c:pt>
                <c:pt idx="48">
                  <c:v>1.020367296214291</c:v>
                </c:pt>
                <c:pt idx="49">
                  <c:v>1.018324861920127</c:v>
                </c:pt>
                <c:pt idx="50">
                  <c:v>1.016487252473611</c:v>
                </c:pt>
                <c:pt idx="51">
                  <c:v>1.014833925300855</c:v>
                </c:pt>
                <c:pt idx="52">
                  <c:v>1.013346398451329</c:v>
                </c:pt>
                <c:pt idx="53">
                  <c:v>1.012008043832301</c:v>
                </c:pt>
                <c:pt idx="54">
                  <c:v>1.010803901202701</c:v>
                </c:pt>
                <c:pt idx="55">
                  <c:v>1.009720510839824</c:v>
                </c:pt>
                <c:pt idx="56">
                  <c:v>1.008745763002414</c:v>
                </c:pt>
                <c:pt idx="57">
                  <c:v>1.007868762502644</c:v>
                </c:pt>
                <c:pt idx="58">
                  <c:v>1.007079706869314</c:v>
                </c:pt>
                <c:pt idx="59">
                  <c:v>1.006369776737268</c:v>
                </c:pt>
                <c:pt idx="60">
                  <c:v>1.005731037235337</c:v>
                </c:pt>
                <c:pt idx="61">
                  <c:v>1.005156349268533</c:v>
                </c:pt>
                <c:pt idx="62">
                  <c:v>1.00463928970121</c:v>
                </c:pt>
                <c:pt idx="63">
                  <c:v>1.004174079547742</c:v>
                </c:pt>
                <c:pt idx="64">
                  <c:v>1.003755519367034</c:v>
                </c:pt>
                <c:pt idx="65">
                  <c:v>1.003378931137881</c:v>
                </c:pt>
                <c:pt idx="66">
                  <c:v>1.003040105964835</c:v>
                </c:pt>
                <c:pt idx="67">
                  <c:v>1.002735257029539</c:v>
                </c:pt>
                <c:pt idx="68">
                  <c:v>1.002460977261214</c:v>
                </c:pt>
                <c:pt idx="69">
                  <c:v>1.002214201252826</c:v>
                </c:pt>
                <c:pt idx="70">
                  <c:v>1.001992170996999</c:v>
                </c:pt>
                <c:pt idx="71">
                  <c:v>1.00179240505847</c:v>
                </c:pt>
                <c:pt idx="72">
                  <c:v>1.001612670838362</c:v>
                </c:pt>
                <c:pt idx="73">
                  <c:v>1.001450959620118</c:v>
                </c:pt>
                <c:pt idx="74">
                  <c:v>1.001305464118092</c:v>
                </c:pt>
                <c:pt idx="75">
                  <c:v>1.001174558277755</c:v>
                </c:pt>
                <c:pt idx="76">
                  <c:v>1.00105677910169</c:v>
                </c:pt>
                <c:pt idx="77">
                  <c:v>1.00095081029818</c:v>
                </c:pt>
                <c:pt idx="78">
                  <c:v>1.000855467569606</c:v>
                </c:pt>
                <c:pt idx="79">
                  <c:v>1.000769685376178</c:v>
                </c:pt>
                <c:pt idx="80">
                  <c:v>1.000692505027035</c:v>
                </c:pt>
                <c:pt idx="81">
                  <c:v>1.000623063965604</c:v>
                </c:pt>
                <c:pt idx="82">
                  <c:v>1.000560586129438</c:v>
                </c:pt>
                <c:pt idx="83">
                  <c:v>1.000504373276775</c:v>
                </c:pt>
                <c:pt idx="84">
                  <c:v>1.000453797182872</c:v>
                </c:pt>
                <c:pt idx="85">
                  <c:v>1.000408292618897</c:v>
                </c:pt>
                <c:pt idx="86">
                  <c:v>1.000367351034877</c:v>
                </c:pt>
                <c:pt idx="87">
                  <c:v>1.000330514876131</c:v>
                </c:pt>
                <c:pt idx="88">
                  <c:v>1.000297372469628</c:v>
                </c:pt>
                <c:pt idx="89">
                  <c:v>1.000267553423136</c:v>
                </c:pt>
                <c:pt idx="90">
                  <c:v>1.000240724485742</c:v>
                </c:pt>
                <c:pt idx="91">
                  <c:v>1.000216585823453</c:v>
                </c:pt>
                <c:pt idx="92">
                  <c:v>1.000194867668283</c:v>
                </c:pt>
                <c:pt idx="93">
                  <c:v>1.000175327303356</c:v>
                </c:pt>
                <c:pt idx="94">
                  <c:v>1.00015774635033</c:v>
                </c:pt>
                <c:pt idx="95">
                  <c:v>1.000141928328832</c:v>
                </c:pt>
                <c:pt idx="96">
                  <c:v>1.000127696460625</c:v>
                </c:pt>
                <c:pt idx="97">
                  <c:v>1.000114891693961</c:v>
                </c:pt>
                <c:pt idx="98">
                  <c:v>1.00010337092605</c:v>
                </c:pt>
              </c:numCache>
            </c:numRef>
          </c:xVal>
          <c:yVal>
            <c:numRef>
              <c:f>#REF!$S$2:$S$100</c:f>
              <c:numCache>
                <c:formatCode>General</c:formatCode>
                <c:ptCount val="99"/>
                <c:pt idx="0">
                  <c:v>0.411511552393754</c:v>
                </c:pt>
                <c:pt idx="1">
                  <c:v>0.358077277495207</c:v>
                </c:pt>
                <c:pt idx="2">
                  <c:v>0.311782018092333</c:v>
                </c:pt>
                <c:pt idx="3">
                  <c:v>0.271665846934074</c:v>
                </c:pt>
                <c:pt idx="4">
                  <c:v>0.236899261609937</c:v>
                </c:pt>
                <c:pt idx="5">
                  <c:v>0.206765166091265</c:v>
                </c:pt>
                <c:pt idx="6">
                  <c:v>0.180643406991755</c:v>
                </c:pt>
                <c:pt idx="7">
                  <c:v>0.157997488036544</c:v>
                </c:pt>
                <c:pt idx="8">
                  <c:v>0.138363144805653</c:v>
                </c:pt>
                <c:pt idx="9">
                  <c:v>0.121338510626368</c:v>
                </c:pt>
                <c:pt idx="10">
                  <c:v>0.106575645294468</c:v>
                </c:pt>
                <c:pt idx="11">
                  <c:v>0.0937732325240981</c:v>
                </c:pt>
                <c:pt idx="12">
                  <c:v>0.0826702808063805</c:v>
                </c:pt>
                <c:pt idx="13">
                  <c:v>0.0730406866268472</c:v>
                </c:pt>
                <c:pt idx="14">
                  <c:v>0.0646885395093109</c:v>
                </c:pt>
                <c:pt idx="15">
                  <c:v>0.0574440657386344</c:v>
                </c:pt>
                <c:pt idx="16">
                  <c:v>0.0511601223766141</c:v>
                </c:pt>
                <c:pt idx="17">
                  <c:v>0.0457091657439934</c:v>
                </c:pt>
                <c:pt idx="18">
                  <c:v>0.040980629245366</c:v>
                </c:pt>
                <c:pt idx="19">
                  <c:v>0.0368786545514083</c:v>
                </c:pt>
                <c:pt idx="20">
                  <c:v>0.0333201279653526</c:v>
                </c:pt>
                <c:pt idx="21">
                  <c:v>0.0302329804892593</c:v>
                </c:pt>
                <c:pt idx="22">
                  <c:v>0.0275547158393246</c:v>
                </c:pt>
                <c:pt idx="23">
                  <c:v>0.0252311355801431</c:v>
                </c:pt>
                <c:pt idx="24">
                  <c:v>0.0232152347752187</c:v>
                </c:pt>
                <c:pt idx="25">
                  <c:v>0.0214662451862189</c:v>
                </c:pt>
                <c:pt idx="26">
                  <c:v>0.0199488061821426</c:v>
                </c:pt>
                <c:pt idx="27">
                  <c:v>0.0186322462144133</c:v>
                </c:pt>
                <c:pt idx="28">
                  <c:v>0.0174899600367287</c:v>
                </c:pt>
                <c:pt idx="29">
                  <c:v>0.0164988688519354</c:v>
                </c:pt>
                <c:pt idx="30">
                  <c:v>0.015638952297187</c:v>
                </c:pt>
                <c:pt idx="31">
                  <c:v>0.0148928426715656</c:v>
                </c:pt>
                <c:pt idx="32">
                  <c:v>0.0142454731000496</c:v>
                </c:pt>
                <c:pt idx="33">
                  <c:v>0.0136837724423407</c:v>
                </c:pt>
                <c:pt idx="34">
                  <c:v>0.0131964007187651</c:v>
                </c:pt>
                <c:pt idx="35">
                  <c:v>0.0127735196589647</c:v>
                </c:pt>
                <c:pt idx="36">
                  <c:v>0.0124065937002154</c:v>
                </c:pt>
                <c:pt idx="37">
                  <c:v>0.0120882173862915</c:v>
                </c:pt>
                <c:pt idx="38">
                  <c:v>0.0118119656580214</c:v>
                </c:pt>
                <c:pt idx="39">
                  <c:v>0.011572263994443</c:v>
                </c:pt>
                <c:pt idx="40">
                  <c:v>0.0113642757685633</c:v>
                </c:pt>
                <c:pt idx="41">
                  <c:v>0.01118380453262</c:v>
                </c:pt>
                <c:pt idx="42">
                  <c:v>0.0110272092517437</c:v>
                </c:pt>
                <c:pt idx="43">
                  <c:v>0.0108913307683259</c:v>
                </c:pt>
                <c:pt idx="44">
                  <c:v>0.0107734280076706</c:v>
                </c:pt>
                <c:pt idx="45">
                  <c:v>0.0106711226333559</c:v>
                </c:pt>
                <c:pt idx="46">
                  <c:v>0.0105823510322245</c:v>
                </c:pt>
                <c:pt idx="47">
                  <c:v>0.0105053226575968</c:v>
                </c:pt>
                <c:pt idx="48">
                  <c:v>0.0104384838881905</c:v>
                </c:pt>
                <c:pt idx="49">
                  <c:v>0.0103804866719932</c:v>
                </c:pt>
                <c:pt idx="50">
                  <c:v>0.0103301613212397</c:v>
                </c:pt>
                <c:pt idx="51">
                  <c:v>0.0102864929086824</c:v>
                </c:pt>
                <c:pt idx="52">
                  <c:v>0.0102486007882247</c:v>
                </c:pt>
                <c:pt idx="53">
                  <c:v>0.0102157208261899</c:v>
                </c:pt>
                <c:pt idx="54">
                  <c:v>0.0101871899843206</c:v>
                </c:pt>
                <c:pt idx="55">
                  <c:v>0.010162432943152</c:v>
                </c:pt>
                <c:pt idx="56">
                  <c:v>0.0101409504956446</c:v>
                </c:pt>
                <c:pt idx="57">
                  <c:v>0.0101223094767398</c:v>
                </c:pt>
                <c:pt idx="58">
                  <c:v>0.010106134025532</c:v>
                </c:pt>
                <c:pt idx="59">
                  <c:v>0.0100920980036755</c:v>
                </c:pt>
                <c:pt idx="60">
                  <c:v>0.0100799184169957</c:v>
                </c:pt>
                <c:pt idx="61">
                  <c:v>0.0100693497075355</c:v>
                </c:pt>
                <c:pt idx="62">
                  <c:v>0.0100601788008439</c:v>
                </c:pt>
                <c:pt idx="63">
                  <c:v>0.0100522208085622</c:v>
                </c:pt>
                <c:pt idx="64">
                  <c:v>0.0100453152995926</c:v>
                </c:pt>
                <c:pt idx="65">
                  <c:v>0.0100393230646111</c:v>
                </c:pt>
                <c:pt idx="66">
                  <c:v>0.0100341233086452</c:v>
                </c:pt>
                <c:pt idx="67">
                  <c:v>0.0100296112150752</c:v>
                </c:pt>
                <c:pt idx="68">
                  <c:v>0.0100256958319146</c:v>
                </c:pt>
                <c:pt idx="69">
                  <c:v>0.010022298237729</c:v>
                </c:pt>
                <c:pt idx="70">
                  <c:v>0.0100193499501931</c:v>
                </c:pt>
                <c:pt idx="71">
                  <c:v>0.0100167915451858</c:v>
                </c:pt>
                <c:pt idx="72">
                  <c:v>0.0100145714585658</c:v>
                </c:pt>
                <c:pt idx="73">
                  <c:v>0.0100126449464611</c:v>
                </c:pt>
                <c:pt idx="74">
                  <c:v>0.0100109731830989</c:v>
                </c:pt>
                <c:pt idx="75">
                  <c:v>0.0100095224779814</c:v>
                </c:pt>
                <c:pt idx="76">
                  <c:v>0.0100082635966175</c:v>
                </c:pt>
                <c:pt idx="77">
                  <c:v>0.0100071711711108</c:v>
                </c:pt>
                <c:pt idx="78">
                  <c:v>0.0100062231887166</c:v>
                </c:pt>
                <c:pt idx="79">
                  <c:v>0.0100054005480533</c:v>
                </c:pt>
                <c:pt idx="80">
                  <c:v>0.0100046866740182</c:v>
                </c:pt>
                <c:pt idx="81">
                  <c:v>0.0100040671836417</c:v>
                </c:pt>
                <c:pt idx="82">
                  <c:v>0.0100035295961414</c:v>
                </c:pt>
                <c:pt idx="83">
                  <c:v>0.0100030630813292</c:v>
                </c:pt>
                <c:pt idx="84">
                  <c:v>0.010002658241298</c:v>
                </c:pt>
                <c:pt idx="85">
                  <c:v>0.0100023069209852</c:v>
                </c:pt>
                <c:pt idx="86">
                  <c:v>0.0100020020437937</c:v>
                </c:pt>
                <c:pt idx="87">
                  <c:v>0.0100017374689552</c:v>
                </c:pt>
                <c:pt idx="88">
                  <c:v>0.0100015078677602</c:v>
                </c:pt>
                <c:pt idx="89">
                  <c:v>0.0100013086161589</c:v>
                </c:pt>
                <c:pt idx="90">
                  <c:v>0.0100011357015673</c:v>
                </c:pt>
                <c:pt idx="91">
                  <c:v>0.0100009856419997</c:v>
                </c:pt>
                <c:pt idx="92">
                  <c:v>0.010000855415897</c:v>
                </c:pt>
                <c:pt idx="93">
                  <c:v>0.0100007424012365</c:v>
                </c:pt>
                <c:pt idx="94">
                  <c:v>0.0100006443226945</c:v>
                </c:pt>
                <c:pt idx="95">
                  <c:v>0.0100005592057973</c:v>
                </c:pt>
                <c:pt idx="96">
                  <c:v>0.0100004853371367</c:v>
                </c:pt>
                <c:pt idx="97">
                  <c:v>0.0100004212298464</c:v>
                </c:pt>
                <c:pt idx="98">
                  <c:v>0.0100003655936447</c:v>
                </c:pt>
              </c:numCache>
            </c:numRef>
          </c:yVal>
          <c:smooth val="1"/>
        </c:ser>
        <c:dLbls>
          <c:showLegendKey val="0"/>
          <c:showVal val="0"/>
          <c:showCatName val="0"/>
          <c:showSerName val="0"/>
          <c:showPercent val="0"/>
          <c:showBubbleSize val="0"/>
        </c:dLbls>
        <c:axId val="2137851096"/>
        <c:axId val="2137857256"/>
      </c:scatterChart>
      <c:valAx>
        <c:axId val="2137851096"/>
        <c:scaling>
          <c:orientation val="minMax"/>
        </c:scaling>
        <c:delete val="0"/>
        <c:axPos val="b"/>
        <c:title>
          <c:tx>
            <c:rich>
              <a:bodyPr/>
              <a:lstStyle/>
              <a:p>
                <a:pPr>
                  <a:defRPr sz="1200" b="1" i="0" u="none" strike="noStrike" baseline="0">
                    <a:solidFill>
                      <a:srgbClr val="000000"/>
                    </a:solidFill>
                    <a:latin typeface="Verdana"/>
                    <a:ea typeface="Verdana"/>
                    <a:cs typeface="Verdana"/>
                  </a:defRPr>
                </a:pPr>
                <a:r>
                  <a:rPr lang="fr-FR"/>
                  <a:t>Al2O3 (wt. %)</a:t>
                </a:r>
              </a:p>
            </c:rich>
          </c:tx>
          <c:layout>
            <c:manualLayout>
              <c:xMode val="edge"/>
              <c:yMode val="edge"/>
              <c:x val="0.423913043478261"/>
              <c:y val="0.8940827139598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137857256"/>
        <c:crosses val="autoZero"/>
        <c:crossBetween val="midCat"/>
      </c:valAx>
      <c:valAx>
        <c:axId val="2137857256"/>
        <c:scaling>
          <c:orientation val="minMax"/>
        </c:scaling>
        <c:delete val="0"/>
        <c:axPos val="l"/>
        <c:majorGridlines>
          <c:spPr>
            <a:ln w="3175">
              <a:solidFill>
                <a:srgbClr val="000000"/>
              </a:solidFill>
              <a:prstDash val="sysDash"/>
            </a:ln>
          </c:spPr>
        </c:majorGridlines>
        <c:title>
          <c:tx>
            <c:rich>
              <a:bodyPr/>
              <a:lstStyle/>
              <a:p>
                <a:pPr>
                  <a:defRPr sz="1200" b="1" i="0" u="none" strike="noStrike" baseline="0">
                    <a:solidFill>
                      <a:srgbClr val="000000"/>
                    </a:solidFill>
                    <a:latin typeface="Verdana"/>
                    <a:ea typeface="Verdana"/>
                    <a:cs typeface="Verdana"/>
                  </a:defRPr>
                </a:pPr>
                <a:r>
                  <a:rPr lang="fr-FR"/>
                  <a:t>[Re] ppb</a:t>
                </a:r>
              </a:p>
            </c:rich>
          </c:tx>
          <c:layout>
            <c:manualLayout>
              <c:xMode val="edge"/>
              <c:yMode val="edge"/>
              <c:x val="0.0353260869565217"/>
              <c:y val="0.339564598817671"/>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137851096"/>
        <c:crosses val="autoZero"/>
        <c:crossBetween val="midCat"/>
      </c:valAx>
      <c:spPr>
        <a:no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Verdana"/>
          <a:ea typeface="Verdana"/>
          <a:cs typeface="Verdana"/>
        </a:defRPr>
      </a:pPr>
      <a:endParaRPr lang="fr-FR"/>
    </a:p>
  </c:txPr>
  <c:printSettings>
    <c:headerFooter/>
    <c:pageMargins b="1.0" l="0.75" r="0.75" t="1.0" header="0.5" footer="0.5"/>
    <c:pageSetup paperSize="0" orientation="landscape" horizontalDpi="-4" verticalDpi="-4"/>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5"/>
          <c:y val="0.0623054144180905"/>
          <c:w val="0.755434782608696"/>
          <c:h val="0.760126055900704"/>
        </c:manualLayout>
      </c:layout>
      <c:scatterChart>
        <c:scatterStyle val="smoothMarker"/>
        <c:varyColors val="0"/>
        <c:ser>
          <c:idx val="0"/>
          <c:order val="0"/>
          <c:tx>
            <c:strRef>
              <c:f>'Melt percolation model'!$U$1</c:f>
              <c:strCache>
                <c:ptCount val="1"/>
                <c:pt idx="0">
                  <c:v>187Re/188Os </c:v>
                </c:pt>
              </c:strCache>
            </c:strRef>
          </c:tx>
          <c:spPr>
            <a:ln w="28575">
              <a:noFill/>
            </a:ln>
          </c:spPr>
          <c:marker>
            <c:symbol val="diamond"/>
            <c:size val="8"/>
            <c:spPr>
              <a:ln>
                <a:solidFill>
                  <a:srgbClr val="000090"/>
                </a:solidFill>
              </a:ln>
              <a:effectLst/>
            </c:spPr>
          </c:marker>
          <c:xVal>
            <c:numRef>
              <c:f>'Melt percolation model'!$X$2:$X$100</c:f>
              <c:numCache>
                <c:formatCode>0.00</c:formatCode>
                <c:ptCount val="99"/>
                <c:pt idx="0">
                  <c:v>4.459974318509579</c:v>
                </c:pt>
                <c:pt idx="1">
                  <c:v>4.163516379430102</c:v>
                </c:pt>
                <c:pt idx="2">
                  <c:v>3.884448799243458</c:v>
                </c:pt>
                <c:pt idx="3">
                  <c:v>3.622707016248368</c:v>
                </c:pt>
                <c:pt idx="4">
                  <c:v>3.378052894259488</c:v>
                </c:pt>
                <c:pt idx="5">
                  <c:v>3.15010013475017</c:v>
                </c:pt>
                <c:pt idx="6">
                  <c:v>2.938339713813056</c:v>
                </c:pt>
                <c:pt idx="7">
                  <c:v>2.742164464917841</c:v>
                </c:pt>
                <c:pt idx="8">
                  <c:v>2.560892138020082</c:v>
                </c:pt>
                <c:pt idx="9">
                  <c:v>2.393786466249941</c:v>
                </c:pt>
                <c:pt idx="10">
                  <c:v>2.240075951870754</c:v>
                </c:pt>
                <c:pt idx="11">
                  <c:v>2.098970236768104</c:v>
                </c:pt>
                <c:pt idx="12">
                  <c:v>1.96967404663979</c:v>
                </c:pt>
                <c:pt idx="13">
                  <c:v>1.851398792522235</c:v>
                </c:pt>
                <c:pt idx="14">
                  <c:v>1.74337198058673</c:v>
                </c:pt>
                <c:pt idx="15">
                  <c:v>1.644844624778996</c:v>
                </c:pt>
                <c:pt idx="16">
                  <c:v>1.555096880928711</c:v>
                </c:pt>
                <c:pt idx="17">
                  <c:v>1.473442129557694</c:v>
                </c:pt>
                <c:pt idx="18">
                  <c:v>1.39922973163276</c:v>
                </c:pt>
                <c:pt idx="19">
                  <c:v>1.331846670343865</c:v>
                </c:pt>
                <c:pt idx="20">
                  <c:v>1.270718275487852</c:v>
                </c:pt>
                <c:pt idx="21">
                  <c:v>1.215308207483837</c:v>
                </c:pt>
                <c:pt idx="22">
                  <c:v>1.165117857186924</c:v>
                </c:pt>
                <c:pt idx="23">
                  <c:v>1.11968529678373</c:v>
                </c:pt>
                <c:pt idx="24">
                  <c:v>1.078583897033897</c:v>
                </c:pt>
                <c:pt idx="25">
                  <c:v>1.041420707538156</c:v>
                </c:pt>
                <c:pt idx="26">
                  <c:v>1.007834679892274</c:v>
                </c:pt>
                <c:pt idx="27">
                  <c:v>0.977494798671382</c:v>
                </c:pt>
                <c:pt idx="28">
                  <c:v>0.950098172194611</c:v>
                </c:pt>
                <c:pt idx="29">
                  <c:v>0.925368123871144</c:v>
                </c:pt>
                <c:pt idx="30">
                  <c:v>0.903052315495644</c:v>
                </c:pt>
                <c:pt idx="31">
                  <c:v>0.88292092598226</c:v>
                </c:pt>
                <c:pt idx="32">
                  <c:v>0.864764902527679</c:v>
                </c:pt>
                <c:pt idx="33">
                  <c:v>0.848394295899361</c:v>
                </c:pt>
                <c:pt idx="34">
                  <c:v>0.833636687287152</c:v>
                </c:pt>
                <c:pt idx="35">
                  <c:v>0.820335710778763</c:v>
                </c:pt>
                <c:pt idx="36">
                  <c:v>0.808349672881305</c:v>
                </c:pt>
                <c:pt idx="37">
                  <c:v>0.797550268486972</c:v>
                </c:pt>
                <c:pt idx="38">
                  <c:v>0.78782139116217</c:v>
                </c:pt>
                <c:pt idx="39">
                  <c:v>0.779058034531966</c:v>
                </c:pt>
                <c:pt idx="40">
                  <c:v>0.77116528075581</c:v>
                </c:pt>
                <c:pt idx="41">
                  <c:v>0.764057371578944</c:v>
                </c:pt>
                <c:pt idx="42">
                  <c:v>0.757656857140595</c:v>
                </c:pt>
                <c:pt idx="43">
                  <c:v>0.751893817578669</c:v>
                </c:pt>
                <c:pt idx="44">
                  <c:v>0.746705152453254</c:v>
                </c:pt>
                <c:pt idx="45">
                  <c:v>0.742033933086742</c:v>
                </c:pt>
                <c:pt idx="46">
                  <c:v>0.737828813062144</c:v>
                </c:pt>
                <c:pt idx="47">
                  <c:v>0.734043492312982</c:v>
                </c:pt>
                <c:pt idx="48">
                  <c:v>0.730636230462456</c:v>
                </c:pt>
                <c:pt idx="49">
                  <c:v>0.727569405313883</c:v>
                </c:pt>
                <c:pt idx="50">
                  <c:v>0.724809112649203</c:v>
                </c:pt>
                <c:pt idx="51">
                  <c:v>0.722324803750211</c:v>
                </c:pt>
                <c:pt idx="52">
                  <c:v>0.720088957312787</c:v>
                </c:pt>
                <c:pt idx="53">
                  <c:v>0.718076782673508</c:v>
                </c:pt>
                <c:pt idx="54">
                  <c:v>0.71626595150796</c:v>
                </c:pt>
                <c:pt idx="55">
                  <c:v>0.71463635538873</c:v>
                </c:pt>
                <c:pt idx="56">
                  <c:v>0.713169886807313</c:v>
                </c:pt>
                <c:pt idx="57">
                  <c:v>0.71185024146725</c:v>
                </c:pt>
                <c:pt idx="58">
                  <c:v>0.710662739845479</c:v>
                </c:pt>
                <c:pt idx="59">
                  <c:v>0.709594166195243</c:v>
                </c:pt>
                <c:pt idx="60">
                  <c:v>0.708632623327112</c:v>
                </c:pt>
                <c:pt idx="61">
                  <c:v>0.707767401655345</c:v>
                </c:pt>
                <c:pt idx="62">
                  <c:v>0.706988861135362</c:v>
                </c:pt>
                <c:pt idx="63">
                  <c:v>0.706288324845265</c:v>
                </c:pt>
                <c:pt idx="64">
                  <c:v>0.705657983080753</c:v>
                </c:pt>
                <c:pt idx="65">
                  <c:v>0.705090806939158</c:v>
                </c:pt>
                <c:pt idx="66">
                  <c:v>0.704580470465337</c:v>
                </c:pt>
                <c:pt idx="67">
                  <c:v>0.704121280520558</c:v>
                </c:pt>
                <c:pt idx="68">
                  <c:v>0.703708113615883</c:v>
                </c:pt>
                <c:pt idx="69">
                  <c:v>0.703336359024594</c:v>
                </c:pt>
                <c:pt idx="70">
                  <c:v>0.703001867554486</c:v>
                </c:pt>
                <c:pt idx="71">
                  <c:v>0.70270090542095</c:v>
                </c:pt>
                <c:pt idx="72">
                  <c:v>0.702430112716227</c:v>
                </c:pt>
                <c:pt idx="73">
                  <c:v>0.702186466019515</c:v>
                </c:pt>
                <c:pt idx="74">
                  <c:v>0.701967244737191</c:v>
                </c:pt>
                <c:pt idx="75">
                  <c:v>0.701770000802762</c:v>
                </c:pt>
                <c:pt idx="76">
                  <c:v>0.701592531402601</c:v>
                </c:pt>
                <c:pt idx="77">
                  <c:v>0.701432854426444</c:v>
                </c:pt>
                <c:pt idx="78">
                  <c:v>0.701289186371356</c:v>
                </c:pt>
                <c:pt idx="79">
                  <c:v>0.701159922454714</c:v>
                </c:pt>
                <c:pt idx="80">
                  <c:v>0.701043618715969</c:v>
                </c:pt>
                <c:pt idx="81">
                  <c:v>0.700938975908778</c:v>
                </c:pt>
                <c:pt idx="82">
                  <c:v>0.700844825004824</c:v>
                </c:pt>
                <c:pt idx="83">
                  <c:v>0.700760114148373</c:v>
                </c:pt>
                <c:pt idx="84">
                  <c:v>0.700683896916647</c:v>
                </c:pt>
                <c:pt idx="85">
                  <c:v>0.700615321755509</c:v>
                </c:pt>
                <c:pt idx="86">
                  <c:v>0.700553622472969</c:v>
                </c:pt>
                <c:pt idx="87">
                  <c:v>0.700498109684722</c:v>
                </c:pt>
                <c:pt idx="88">
                  <c:v>0.700448163116488</c:v>
                </c:pt>
                <c:pt idx="89">
                  <c:v>0.70040322467743</c:v>
                </c:pt>
                <c:pt idx="90">
                  <c:v>0.700362792227486</c:v>
                </c:pt>
                <c:pt idx="91">
                  <c:v>0.700326413969144</c:v>
                </c:pt>
                <c:pt idx="92">
                  <c:v>0.700293683401167</c:v>
                </c:pt>
                <c:pt idx="93">
                  <c:v>0.700264234777974</c:v>
                </c:pt>
                <c:pt idx="94">
                  <c:v>0.700237739024062</c:v>
                </c:pt>
                <c:pt idx="95">
                  <c:v>0.700213900057877</c:v>
                </c:pt>
                <c:pt idx="96">
                  <c:v>0.700192451484125</c:v>
                </c:pt>
                <c:pt idx="97">
                  <c:v>0.700173153617616</c:v>
                </c:pt>
                <c:pt idx="98">
                  <c:v>0.700155790805418</c:v>
                </c:pt>
              </c:numCache>
            </c:numRef>
          </c:xVal>
          <c:yVal>
            <c:numRef>
              <c:f>'Melt percolation model'!$S$2:$S$100</c:f>
              <c:numCache>
                <c:formatCode>0.0000</c:formatCode>
                <c:ptCount val="99"/>
                <c:pt idx="0">
                  <c:v>0.278298130516584</c:v>
                </c:pt>
                <c:pt idx="1">
                  <c:v>0.254177983108505</c:v>
                </c:pt>
                <c:pt idx="2">
                  <c:v>0.231809136971063</c:v>
                </c:pt>
                <c:pt idx="3">
                  <c:v>0.211134124025328</c:v>
                </c:pt>
                <c:pt idx="4">
                  <c:v>0.192085072705033</c:v>
                </c:pt>
                <c:pt idx="5">
                  <c:v>0.174586094421702</c:v>
                </c:pt>
                <c:pt idx="6">
                  <c:v>0.158555523961114</c:v>
                </c:pt>
                <c:pt idx="7">
                  <c:v>0.143907961844475</c:v>
                </c:pt>
                <c:pt idx="8">
                  <c:v>0.130556085630759</c:v>
                </c:pt>
                <c:pt idx="9">
                  <c:v>0.118412213750369</c:v>
                </c:pt>
                <c:pt idx="10">
                  <c:v>0.107389619196564</c:v>
                </c:pt>
                <c:pt idx="11">
                  <c:v>0.0974036010873969</c:v>
                </c:pt>
                <c:pt idx="12">
                  <c:v>0.0883723298571516</c:v>
                </c:pt>
                <c:pt idx="13">
                  <c:v>0.0802174869403404</c:v>
                </c:pt>
                <c:pt idx="14">
                  <c:v>0.0728647226766334</c:v>
                </c:pt>
                <c:pt idx="15">
                  <c:v>0.0662439572336466</c:v>
                </c:pt>
                <c:pt idx="16">
                  <c:v>0.0602895490494949</c:v>
                </c:pt>
                <c:pt idx="17">
                  <c:v>0.0549403540313889</c:v>
                </c:pt>
                <c:pt idx="18">
                  <c:v>0.0501396968463876</c:v>
                </c:pt>
                <c:pt idx="19">
                  <c:v>0.0458352733787019</c:v>
                </c:pt>
                <c:pt idx="20">
                  <c:v>0.0419790010158024</c:v>
                </c:pt>
                <c:pt idx="21">
                  <c:v>0.0385268310181462</c:v>
                </c:pt>
                <c:pt idx="22">
                  <c:v>0.0354385349318504</c:v>
                </c:pt>
                <c:pt idx="23">
                  <c:v>0.0326774748884107</c:v>
                </c:pt>
                <c:pt idx="24">
                  <c:v>0.0302103657385869</c:v>
                </c:pt>
                <c:pt idx="25">
                  <c:v>0.0280070353042589</c:v>
                </c:pt>
                <c:pt idx="26">
                  <c:v>0.026040187601798</c:v>
                </c:pt>
                <c:pt idx="27">
                  <c:v>0.0242851726819767</c:v>
                </c:pt>
                <c:pt idx="28">
                  <c:v>0.0227197657267938</c:v>
                </c:pt>
                <c:pt idx="29">
                  <c:v>0.0213239572214485</c:v>
                </c:pt>
                <c:pt idx="30">
                  <c:v>0.0200797553574756</c:v>
                </c:pt>
                <c:pt idx="31">
                  <c:v>0.0189710012984016</c:v>
                </c:pt>
                <c:pt idx="32">
                  <c:v>0.0179831975311326</c:v>
                </c:pt>
                <c:pt idx="33">
                  <c:v>0.0171033492153693</c:v>
                </c:pt>
                <c:pt idx="34">
                  <c:v>0.0163198182125092</c:v>
                </c:pt>
                <c:pt idx="35">
                  <c:v>0.015622189309756</c:v>
                </c:pt>
                <c:pt idx="36">
                  <c:v>0.0150011480416597</c:v>
                </c:pt>
                <c:pt idx="37">
                  <c:v>0.0144483694391606</c:v>
                </c:pt>
                <c:pt idx="38">
                  <c:v>0.0139564169963235</c:v>
                </c:pt>
                <c:pt idx="39">
                  <c:v>0.0135186511298154</c:v>
                </c:pt>
                <c:pt idx="40">
                  <c:v>0.0131291464096624</c:v>
                </c:pt>
                <c:pt idx="41">
                  <c:v>0.0127826168569692</c:v>
                </c:pt>
                <c:pt idx="42">
                  <c:v>0.012474348631141</c:v>
                </c:pt>
                <c:pt idx="43">
                  <c:v>0.0122001394625697</c:v>
                </c:pt>
                <c:pt idx="44">
                  <c:v>0.011956244224305</c:v>
                </c:pt>
                <c:pt idx="45">
                  <c:v>0.0117393260760276</c:v>
                </c:pt>
                <c:pt idx="46">
                  <c:v>0.0115464126542625</c:v>
                </c:pt>
                <c:pt idx="47">
                  <c:v>0.0113748568231378</c:v>
                </c:pt>
                <c:pt idx="48">
                  <c:v>0.0112223015393528</c:v>
                </c:pt>
                <c:pt idx="49">
                  <c:v>0.0110866484228163</c:v>
                </c:pt>
                <c:pt idx="50">
                  <c:v>0.0109660296602952</c:v>
                </c:pt>
                <c:pt idx="51">
                  <c:v>0.0108587829031554</c:v>
                </c:pt>
                <c:pt idx="52">
                  <c:v>0.0107634288517604</c:v>
                </c:pt>
                <c:pt idx="53">
                  <c:v>0.0106786512482825</c:v>
                </c:pt>
                <c:pt idx="54">
                  <c:v>0.0106032790266044</c:v>
                </c:pt>
                <c:pt idx="55">
                  <c:v>0.0105362703926983</c:v>
                </c:pt>
                <c:pt idx="56">
                  <c:v>0.0104766986314691</c:v>
                </c:pt>
                <c:pt idx="57">
                  <c:v>0.010423739456643</c:v>
                </c:pt>
                <c:pt idx="58">
                  <c:v>0.0103766597389972</c:v>
                </c:pt>
                <c:pt idx="59">
                  <c:v>0.010334807465191</c:v>
                </c:pt>
                <c:pt idx="60">
                  <c:v>0.0102976027948026</c:v>
                </c:pt>
                <c:pt idx="61">
                  <c:v>0.0102645300970251</c:v>
                </c:pt>
                <c:pt idx="62">
                  <c:v>0.0102351308609579</c:v>
                </c:pt>
                <c:pt idx="63">
                  <c:v>0.0102089973846605</c:v>
                </c:pt>
                <c:pt idx="64">
                  <c:v>0.0101857671582305</c:v>
                </c:pt>
                <c:pt idx="65">
                  <c:v>0.0101651178652257</c:v>
                </c:pt>
                <c:pt idx="66">
                  <c:v>0.0101467629348749</c:v>
                </c:pt>
                <c:pt idx="67">
                  <c:v>0.010130447584799</c:v>
                </c:pt>
                <c:pt idx="68">
                  <c:v>0.01011594530048</c:v>
                </c:pt>
                <c:pt idx="69">
                  <c:v>0.0101030547035396</c:v>
                </c:pt>
                <c:pt idx="70">
                  <c:v>0.0100915967661013</c:v>
                </c:pt>
                <c:pt idx="71">
                  <c:v>0.0100814123331599</c:v>
                </c:pt>
                <c:pt idx="72">
                  <c:v>0.0100723599190399</c:v>
                </c:pt>
                <c:pt idx="73">
                  <c:v>0.0100643137477303</c:v>
                </c:pt>
                <c:pt idx="74">
                  <c:v>0.0100571620101946</c:v>
                </c:pt>
                <c:pt idx="75">
                  <c:v>0.0100508053147016</c:v>
                </c:pt>
                <c:pt idx="76">
                  <c:v>0.0100451553088561</c:v>
                </c:pt>
                <c:pt idx="77">
                  <c:v>0.010040133454351</c:v>
                </c:pt>
                <c:pt idx="78">
                  <c:v>0.0100356699375503</c:v>
                </c:pt>
                <c:pt idx="79">
                  <c:v>0.0100317027008771</c:v>
                </c:pt>
                <c:pt idx="80">
                  <c:v>0.0100281765816316</c:v>
                </c:pt>
                <c:pt idx="81">
                  <c:v>0.0100250425463449</c:v>
                </c:pt>
                <c:pt idx="82">
                  <c:v>0.0100222570100857</c:v>
                </c:pt>
                <c:pt idx="83">
                  <c:v>0.0100197812313059</c:v>
                </c:pt>
                <c:pt idx="84">
                  <c:v>0.0100175807738531</c:v>
                </c:pt>
                <c:pt idx="85">
                  <c:v>0.0100156250287027</c:v>
                </c:pt>
                <c:pt idx="86">
                  <c:v>0.0100138867887881</c:v>
                </c:pt>
                <c:pt idx="87">
                  <c:v>0.010012341871038</c:v>
                </c:pt>
                <c:pt idx="88">
                  <c:v>0.0100109687803851</c:v>
                </c:pt>
                <c:pt idx="89">
                  <c:v>0.0100097484110884</c:v>
                </c:pt>
                <c:pt idx="90">
                  <c:v>0.0100086637812282</c:v>
                </c:pt>
                <c:pt idx="91">
                  <c:v>0.0100076997966922</c:v>
                </c:pt>
                <c:pt idx="92">
                  <c:v>0.0100068430413787</c:v>
                </c:pt>
                <c:pt idx="93">
                  <c:v>0.010006081590706</c:v>
                </c:pt>
                <c:pt idx="94">
                  <c:v>0.0100054048458414</c:v>
                </c:pt>
                <c:pt idx="95">
                  <c:v>0.0100048033863475</c:v>
                </c:pt>
                <c:pt idx="96">
                  <c:v>0.0100042688392013</c:v>
                </c:pt>
                <c:pt idx="97">
                  <c:v>0.0100037937623678</c:v>
                </c:pt>
                <c:pt idx="98">
                  <c:v>0.0100033715413114</c:v>
                </c:pt>
              </c:numCache>
            </c:numRef>
          </c:yVal>
          <c:smooth val="1"/>
        </c:ser>
        <c:dLbls>
          <c:showLegendKey val="0"/>
          <c:showVal val="0"/>
          <c:showCatName val="0"/>
          <c:showSerName val="0"/>
          <c:showPercent val="0"/>
          <c:showBubbleSize val="0"/>
        </c:dLbls>
        <c:axId val="2137887400"/>
        <c:axId val="2137896200"/>
      </c:scatterChart>
      <c:valAx>
        <c:axId val="2137887400"/>
        <c:scaling>
          <c:orientation val="minMax"/>
        </c:scaling>
        <c:delete val="0"/>
        <c:axPos val="b"/>
        <c:title>
          <c:tx>
            <c:rich>
              <a:bodyPr/>
              <a:lstStyle/>
              <a:p>
                <a:pPr>
                  <a:defRPr sz="1200" b="1" i="0" u="none" strike="noStrike" baseline="0">
                    <a:solidFill>
                      <a:srgbClr val="000000"/>
                    </a:solidFill>
                    <a:latin typeface="Verdana"/>
                    <a:ea typeface="Verdana"/>
                    <a:cs typeface="Verdana"/>
                  </a:defRPr>
                </a:pPr>
                <a:r>
                  <a:rPr lang="fr-FR"/>
                  <a:t>Al2O3 (wt. %)</a:t>
                </a:r>
              </a:p>
            </c:rich>
          </c:tx>
          <c:layout>
            <c:manualLayout>
              <c:xMode val="edge"/>
              <c:yMode val="edge"/>
              <c:x val="0.423913043478261"/>
              <c:y val="0.8940827139598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137896200"/>
        <c:crosses val="autoZero"/>
        <c:crossBetween val="midCat"/>
      </c:valAx>
      <c:valAx>
        <c:axId val="2137896200"/>
        <c:scaling>
          <c:orientation val="minMax"/>
        </c:scaling>
        <c:delete val="0"/>
        <c:axPos val="l"/>
        <c:majorGridlines>
          <c:spPr>
            <a:ln w="3175">
              <a:solidFill>
                <a:srgbClr val="000000"/>
              </a:solidFill>
              <a:prstDash val="sysDash"/>
            </a:ln>
          </c:spPr>
        </c:majorGridlines>
        <c:title>
          <c:tx>
            <c:rich>
              <a:bodyPr/>
              <a:lstStyle/>
              <a:p>
                <a:pPr>
                  <a:defRPr sz="1200" b="1" i="0" u="none" strike="noStrike" baseline="0">
                    <a:solidFill>
                      <a:srgbClr val="000000"/>
                    </a:solidFill>
                    <a:latin typeface="Verdana"/>
                    <a:ea typeface="Verdana"/>
                    <a:cs typeface="Verdana"/>
                  </a:defRPr>
                </a:pPr>
                <a:r>
                  <a:rPr lang="fr-FR"/>
                  <a:t>[Re] ppb</a:t>
                </a:r>
              </a:p>
            </c:rich>
          </c:tx>
          <c:layout>
            <c:manualLayout>
              <c:xMode val="edge"/>
              <c:yMode val="edge"/>
              <c:x val="0.0353260869565217"/>
              <c:y val="0.339564598817671"/>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137887400"/>
        <c:crosses val="autoZero"/>
        <c:crossBetween val="midCat"/>
      </c:valAx>
      <c:spPr>
        <a:no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Verdana"/>
          <a:ea typeface="Verdana"/>
          <a:cs typeface="Verdana"/>
        </a:defRPr>
      </a:pPr>
      <a:endParaRPr lang="fr-FR"/>
    </a:p>
  </c:txPr>
  <c:printSettings>
    <c:headerFooter/>
    <c:pageMargins b="1.0" l="0.75" r="0.75" t="1.0" header="0.5" footer="0.5"/>
    <c:pageSetup paperSize="0" orientation="landscape"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4497812419669"/>
          <c:y val="0.0537635819986506"/>
          <c:w val="0.534392224692337"/>
          <c:h val="0.787636476280232"/>
        </c:manualLayout>
      </c:layout>
      <c:scatterChart>
        <c:scatterStyle val="smoothMarker"/>
        <c:varyColors val="0"/>
        <c:ser>
          <c:idx val="0"/>
          <c:order val="0"/>
          <c:tx>
            <c:strRef>
              <c:f>'Melt percolation model'!$T$1</c:f>
              <c:strCache>
                <c:ptCount val="1"/>
                <c:pt idx="0">
                  <c:v>Re/Os      </c:v>
                </c:pt>
              </c:strCache>
            </c:strRef>
          </c:tx>
          <c:spPr>
            <a:ln w="28575">
              <a:noFill/>
            </a:ln>
          </c:spPr>
          <c:marker>
            <c:symbol val="diamond"/>
            <c:size val="8"/>
            <c:spPr>
              <a:solidFill>
                <a:srgbClr val="FF99CC"/>
              </a:solidFill>
              <a:ln>
                <a:solidFill>
                  <a:srgbClr val="900000"/>
                </a:solidFill>
                <a:prstDash val="solid"/>
              </a:ln>
            </c:spPr>
          </c:marker>
          <c:xVal>
            <c:numRef>
              <c:f>'Melt percolation model'!$T$2:$T$100</c:f>
              <c:numCache>
                <c:formatCode>0.0000</c:formatCode>
                <c:ptCount val="99"/>
                <c:pt idx="0">
                  <c:v>0.0889879705306788</c:v>
                </c:pt>
                <c:pt idx="1">
                  <c:v>0.0938951272464849</c:v>
                </c:pt>
                <c:pt idx="2">
                  <c:v>0.0837024851379027</c:v>
                </c:pt>
                <c:pt idx="3">
                  <c:v>0.0746193052436313</c:v>
                </c:pt>
                <c:pt idx="4">
                  <c:v>0.0665665051797754</c:v>
                </c:pt>
                <c:pt idx="5">
                  <c:v>0.0594253196663273</c:v>
                </c:pt>
                <c:pt idx="6">
                  <c:v>0.0530909489903999</c:v>
                </c:pt>
                <c:pt idx="7">
                  <c:v>0.047470961702263</c:v>
                </c:pt>
                <c:pt idx="8">
                  <c:v>0.0424837714598755</c:v>
                </c:pt>
                <c:pt idx="9">
                  <c:v>0.0380573136213661</c:v>
                </c:pt>
                <c:pt idx="10">
                  <c:v>0.0341278933407464</c:v>
                </c:pt>
                <c:pt idx="11">
                  <c:v>0.0306391810198323</c:v>
                </c:pt>
                <c:pt idx="12">
                  <c:v>0.0275413347243648</c:v>
                </c:pt>
                <c:pt idx="13">
                  <c:v>0.0247902322812531</c:v>
                </c:pt>
                <c:pt idx="14">
                  <c:v>0.022346798357744</c:v>
                </c:pt>
                <c:pt idx="15">
                  <c:v>0.0201764139795277</c:v>
                </c:pt>
                <c:pt idx="16">
                  <c:v>0.0182483977511886</c:v>
                </c:pt>
                <c:pt idx="17">
                  <c:v>0.0165355495615026</c:v>
                </c:pt>
                <c:pt idx="18">
                  <c:v>0.0150137488382418</c:v>
                </c:pt>
                <c:pt idx="19">
                  <c:v>0.0136616005031477</c:v>
                </c:pt>
                <c:pt idx="20">
                  <c:v>0.0124601227006887</c:v>
                </c:pt>
                <c:pt idx="21">
                  <c:v>0.0113924711611313</c:v>
                </c:pt>
                <c:pt idx="22">
                  <c:v>0.0104436957314543</c:v>
                </c:pt>
                <c:pt idx="23">
                  <c:v>0.0096005251848754</c:v>
                </c:pt>
                <c:pt idx="24">
                  <c:v>0.00885117691624508</c:v>
                </c:pt>
                <c:pt idx="25">
                  <c:v>0.00818518855869523</c:v>
                </c:pt>
                <c:pt idx="26">
                  <c:v>0.00759326892702624</c:v>
                </c:pt>
                <c:pt idx="27">
                  <c:v>0.00706716601397881</c:v>
                </c:pt>
                <c:pt idx="28">
                  <c:v>0.0065995500439618</c:v>
                </c:pt>
                <c:pt idx="29">
                  <c:v>0.00618390983104281</c:v>
                </c:pt>
                <c:pt idx="30">
                  <c:v>0.00581446089914967</c:v>
                </c:pt>
                <c:pt idx="31">
                  <c:v>0.00548606400678475</c:v>
                </c:pt>
                <c:pt idx="32">
                  <c:v>0.0051941528797774</c:v>
                </c:pt>
                <c:pt idx="33">
                  <c:v>0.00493467009679895</c:v>
                </c:pt>
                <c:pt idx="34">
                  <c:v>0.0047040101961969</c:v>
                </c:pt>
                <c:pt idx="35">
                  <c:v>0.00449896918143832</c:v>
                </c:pt>
                <c:pt idx="36">
                  <c:v>0.00431669969803901</c:v>
                </c:pt>
                <c:pt idx="37">
                  <c:v>0.00415467123897013</c:v>
                </c:pt>
                <c:pt idx="38">
                  <c:v>0.00401063480962668</c:v>
                </c:pt>
                <c:pt idx="39">
                  <c:v>0.00388259154876155</c:v>
                </c:pt>
                <c:pt idx="40">
                  <c:v>0.00376876485942125</c:v>
                </c:pt>
                <c:pt idx="41">
                  <c:v>0.00366757565480478</c:v>
                </c:pt>
                <c:pt idx="42">
                  <c:v>0.00357762036892556</c:v>
                </c:pt>
                <c:pt idx="43">
                  <c:v>0.00349765142170182</c:v>
                </c:pt>
                <c:pt idx="44">
                  <c:v>0.00342655986325646</c:v>
                </c:pt>
                <c:pt idx="45">
                  <c:v>0.00336335995331935</c:v>
                </c:pt>
                <c:pt idx="46">
                  <c:v>0.00330717545916936</c:v>
                </c:pt>
                <c:pt idx="47">
                  <c:v>0.00325722747995042</c:v>
                </c:pt>
                <c:pt idx="48">
                  <c:v>0.00321282362681233</c:v>
                </c:pt>
                <c:pt idx="49">
                  <c:v>0.003173348407486</c:v>
                </c:pt>
                <c:pt idx="50">
                  <c:v>0.00313825468088943</c:v>
                </c:pt>
                <c:pt idx="51">
                  <c:v>0.00310705606242471</c:v>
                </c:pt>
                <c:pt idx="52">
                  <c:v>0.00307932017398888</c:v>
                </c:pt>
                <c:pt idx="53">
                  <c:v>0.00305466264457744</c:v>
                </c:pt>
                <c:pt idx="54">
                  <c:v>0.00303274177788008</c:v>
                </c:pt>
                <c:pt idx="55">
                  <c:v>0.00301325381260699</c:v>
                </c:pt>
                <c:pt idx="56">
                  <c:v>0.00299592870957337</c:v>
                </c:pt>
                <c:pt idx="57">
                  <c:v>0.00298052640693033</c:v>
                </c:pt>
                <c:pt idx="58">
                  <c:v>0.00296683349146546</c:v>
                </c:pt>
                <c:pt idx="59">
                  <c:v>0.00295466023970089</c:v>
                </c:pt>
                <c:pt idx="60">
                  <c:v>0.00294383798767109</c:v>
                </c:pt>
                <c:pt idx="61">
                  <c:v>0.00293421679284195</c:v>
                </c:pt>
                <c:pt idx="62">
                  <c:v>0.00292566335570005</c:v>
                </c:pt>
                <c:pt idx="63">
                  <c:v>0.00291805917215473</c:v>
                </c:pt>
                <c:pt idx="64">
                  <c:v>0.00291129889110617</c:v>
                </c:pt>
                <c:pt idx="65">
                  <c:v>0.00290528885438519</c:v>
                </c:pt>
                <c:pt idx="66">
                  <c:v>0.00289994579880554</c:v>
                </c:pt>
                <c:pt idx="67">
                  <c:v>0.0028951957023215</c:v>
                </c:pt>
                <c:pt idx="68">
                  <c:v>0.00289097275828574</c:v>
                </c:pt>
                <c:pt idx="69">
                  <c:v>0.00288721846358064</c:v>
                </c:pt>
                <c:pt idx="70">
                  <c:v>0.00288388080797787</c:v>
                </c:pt>
                <c:pt idx="71">
                  <c:v>0.00288091355348531</c:v>
                </c:pt>
                <c:pt idx="72">
                  <c:v>0.00287827559368988</c:v>
                </c:pt>
                <c:pt idx="73">
                  <c:v>0.00287593038421429</c:v>
                </c:pt>
                <c:pt idx="74">
                  <c:v>0.00287384543639234</c:v>
                </c:pt>
                <c:pt idx="75">
                  <c:v>0.0028719918671445</c:v>
                </c:pt>
                <c:pt idx="76">
                  <c:v>0.00287034399881464</c:v>
                </c:pt>
                <c:pt idx="77">
                  <c:v>0.00286887900342175</c:v>
                </c:pt>
                <c:pt idx="78">
                  <c:v>0.00286757658639628</c:v>
                </c:pt>
                <c:pt idx="79">
                  <c:v>0.00286641870541826</c:v>
                </c:pt>
                <c:pt idx="80">
                  <c:v>0.00286538932046072</c:v>
                </c:pt>
                <c:pt idx="81">
                  <c:v>0.00286447417157491</c:v>
                </c:pt>
                <c:pt idx="82">
                  <c:v>0.00286366058133791</c:v>
                </c:pt>
                <c:pt idx="83">
                  <c:v>0.00286293727922543</c:v>
                </c:pt>
                <c:pt idx="84">
                  <c:v>0.00286229424547613</c:v>
                </c:pt>
                <c:pt idx="85">
                  <c:v>0.00286172257228427</c:v>
                </c:pt>
                <c:pt idx="86">
                  <c:v>0.00286121434039733</c:v>
                </c:pt>
                <c:pt idx="87">
                  <c:v>0.00286076250940891</c:v>
                </c:pt>
                <c:pt idx="88">
                  <c:v>0.0028603608202269</c:v>
                </c:pt>
                <c:pt idx="89">
                  <c:v>0.00286000370836568</c:v>
                </c:pt>
                <c:pt idx="90">
                  <c:v>0.00285968622686106</c:v>
                </c:pt>
                <c:pt idx="91">
                  <c:v>0.00285940397773999</c:v>
                </c:pt>
                <c:pt idx="92">
                  <c:v>0.00285915305109561</c:v>
                </c:pt>
                <c:pt idx="93">
                  <c:v>0.00285892997092365</c:v>
                </c:pt>
                <c:pt idx="94">
                  <c:v>0.00285873164696969</c:v>
                </c:pt>
                <c:pt idx="95">
                  <c:v>0.00285855533192034</c:v>
                </c:pt>
                <c:pt idx="96">
                  <c:v>0.00285839858334518</c:v>
                </c:pt>
                <c:pt idx="97">
                  <c:v>0.00285825922986222</c:v>
                </c:pt>
                <c:pt idx="98">
                  <c:v>0.00285813534105821</c:v>
                </c:pt>
              </c:numCache>
            </c:numRef>
          </c:xVal>
          <c:yVal>
            <c:numRef>
              <c:f>'Melt percolation model'!$B$2:$B$100</c:f>
              <c:numCache>
                <c:formatCode>General</c:formatCode>
                <c:ptCount val="99"/>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pt idx="42">
                  <c:v>43.0</c:v>
                </c:pt>
                <c:pt idx="43">
                  <c:v>44.0</c:v>
                </c:pt>
                <c:pt idx="44">
                  <c:v>45.0</c:v>
                </c:pt>
                <c:pt idx="45">
                  <c:v>46.0</c:v>
                </c:pt>
                <c:pt idx="46">
                  <c:v>47.0</c:v>
                </c:pt>
                <c:pt idx="47">
                  <c:v>48.0</c:v>
                </c:pt>
                <c:pt idx="48">
                  <c:v>49.0</c:v>
                </c:pt>
                <c:pt idx="49">
                  <c:v>50.0</c:v>
                </c:pt>
                <c:pt idx="50">
                  <c:v>51.0</c:v>
                </c:pt>
                <c:pt idx="51">
                  <c:v>52.0</c:v>
                </c:pt>
                <c:pt idx="52">
                  <c:v>53.0</c:v>
                </c:pt>
                <c:pt idx="53">
                  <c:v>54.0</c:v>
                </c:pt>
                <c:pt idx="54">
                  <c:v>55.0</c:v>
                </c:pt>
                <c:pt idx="55">
                  <c:v>56.0</c:v>
                </c:pt>
                <c:pt idx="56">
                  <c:v>57.0</c:v>
                </c:pt>
                <c:pt idx="57">
                  <c:v>58.0</c:v>
                </c:pt>
                <c:pt idx="58">
                  <c:v>59.0</c:v>
                </c:pt>
                <c:pt idx="59">
                  <c:v>60.0</c:v>
                </c:pt>
                <c:pt idx="60">
                  <c:v>61.0</c:v>
                </c:pt>
                <c:pt idx="61">
                  <c:v>62.0</c:v>
                </c:pt>
                <c:pt idx="62">
                  <c:v>63.0</c:v>
                </c:pt>
                <c:pt idx="63">
                  <c:v>64.0</c:v>
                </c:pt>
                <c:pt idx="64">
                  <c:v>65.0</c:v>
                </c:pt>
                <c:pt idx="65">
                  <c:v>66.0</c:v>
                </c:pt>
                <c:pt idx="66">
                  <c:v>67.0</c:v>
                </c:pt>
                <c:pt idx="67">
                  <c:v>68.0</c:v>
                </c:pt>
                <c:pt idx="68">
                  <c:v>69.0</c:v>
                </c:pt>
                <c:pt idx="69">
                  <c:v>70.0</c:v>
                </c:pt>
                <c:pt idx="70">
                  <c:v>71.0</c:v>
                </c:pt>
                <c:pt idx="71">
                  <c:v>72.0</c:v>
                </c:pt>
                <c:pt idx="72">
                  <c:v>73.0</c:v>
                </c:pt>
                <c:pt idx="73">
                  <c:v>74.0</c:v>
                </c:pt>
                <c:pt idx="74">
                  <c:v>75.0</c:v>
                </c:pt>
                <c:pt idx="75">
                  <c:v>76.0</c:v>
                </c:pt>
                <c:pt idx="76">
                  <c:v>77.0</c:v>
                </c:pt>
                <c:pt idx="77">
                  <c:v>78.0</c:v>
                </c:pt>
                <c:pt idx="78">
                  <c:v>79.0</c:v>
                </c:pt>
                <c:pt idx="79">
                  <c:v>80.0</c:v>
                </c:pt>
                <c:pt idx="80">
                  <c:v>81.0</c:v>
                </c:pt>
                <c:pt idx="81">
                  <c:v>82.0</c:v>
                </c:pt>
                <c:pt idx="82">
                  <c:v>83.0</c:v>
                </c:pt>
                <c:pt idx="83">
                  <c:v>84.0</c:v>
                </c:pt>
                <c:pt idx="84">
                  <c:v>85.0</c:v>
                </c:pt>
                <c:pt idx="85">
                  <c:v>86.0</c:v>
                </c:pt>
                <c:pt idx="86">
                  <c:v>87.0</c:v>
                </c:pt>
                <c:pt idx="87">
                  <c:v>88.0</c:v>
                </c:pt>
                <c:pt idx="88">
                  <c:v>89.0</c:v>
                </c:pt>
                <c:pt idx="89">
                  <c:v>90.0</c:v>
                </c:pt>
                <c:pt idx="90">
                  <c:v>91.0</c:v>
                </c:pt>
                <c:pt idx="91">
                  <c:v>92.0</c:v>
                </c:pt>
                <c:pt idx="92">
                  <c:v>93.0</c:v>
                </c:pt>
                <c:pt idx="93">
                  <c:v>94.0</c:v>
                </c:pt>
                <c:pt idx="94">
                  <c:v>95.0</c:v>
                </c:pt>
                <c:pt idx="95">
                  <c:v>96.0</c:v>
                </c:pt>
                <c:pt idx="96">
                  <c:v>97.0</c:v>
                </c:pt>
                <c:pt idx="97">
                  <c:v>98.0</c:v>
                </c:pt>
                <c:pt idx="98">
                  <c:v>99.0</c:v>
                </c:pt>
              </c:numCache>
            </c:numRef>
          </c:yVal>
          <c:smooth val="0"/>
        </c:ser>
        <c:dLbls>
          <c:showLegendKey val="0"/>
          <c:showVal val="0"/>
          <c:showCatName val="0"/>
          <c:showSerName val="0"/>
          <c:showPercent val="0"/>
          <c:showBubbleSize val="0"/>
        </c:dLbls>
        <c:axId val="2078545176"/>
        <c:axId val="2078553816"/>
      </c:scatterChart>
      <c:valAx>
        <c:axId val="2078545176"/>
        <c:scaling>
          <c:orientation val="minMax"/>
          <c:max val="0.2"/>
          <c:min val="0.0"/>
        </c:scaling>
        <c:delete val="0"/>
        <c:axPos val="b"/>
        <c:title>
          <c:tx>
            <c:rich>
              <a:bodyPr/>
              <a:lstStyle/>
              <a:p>
                <a:pPr>
                  <a:defRPr sz="1400" b="1" i="0" u="none" strike="noStrike" baseline="0">
                    <a:solidFill>
                      <a:srgbClr val="000000"/>
                    </a:solidFill>
                    <a:latin typeface="Verdana"/>
                    <a:ea typeface="Verdana"/>
                    <a:cs typeface="Verdana"/>
                  </a:defRPr>
                </a:pPr>
                <a:r>
                  <a:rPr lang="fr-FR"/>
                  <a:t>Re/Os</a:t>
                </a:r>
              </a:p>
            </c:rich>
          </c:tx>
          <c:layout>
            <c:manualLayout>
              <c:xMode val="edge"/>
              <c:yMode val="edge"/>
              <c:x val="0.470899887514061"/>
              <c:y val="0.903228134789603"/>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078553816"/>
        <c:crosses val="autoZero"/>
        <c:crossBetween val="midCat"/>
      </c:valAx>
      <c:valAx>
        <c:axId val="2078553816"/>
        <c:scaling>
          <c:orientation val="minMax"/>
        </c:scaling>
        <c:delete val="0"/>
        <c:axPos val="l"/>
        <c:majorGridlines>
          <c:spPr>
            <a:ln w="3175">
              <a:solidFill>
                <a:srgbClr val="000000"/>
              </a:solidFill>
              <a:prstDash val="sysDash"/>
            </a:ln>
          </c:spPr>
        </c:majorGridlines>
        <c:title>
          <c:tx>
            <c:rich>
              <a:bodyPr/>
              <a:lstStyle/>
              <a:p>
                <a:pPr>
                  <a:defRPr sz="1400" b="1" i="0" u="none" strike="noStrike" baseline="0">
                    <a:solidFill>
                      <a:srgbClr val="000000"/>
                    </a:solidFill>
                    <a:latin typeface="Verdana"/>
                    <a:ea typeface="Verdana"/>
                    <a:cs typeface="Verdana"/>
                  </a:defRPr>
                </a:pPr>
                <a:r>
                  <a:rPr lang="fr-FR"/>
                  <a:t>Height</a:t>
                </a:r>
              </a:p>
            </c:rich>
          </c:tx>
          <c:layout>
            <c:manualLayout>
              <c:xMode val="edge"/>
              <c:yMode val="edge"/>
              <c:x val="0.0687830687830688"/>
              <c:y val="0.3682806282279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078545176"/>
        <c:crosses val="autoZero"/>
        <c:crossBetween val="midCat"/>
      </c:valAx>
      <c:spPr>
        <a:noFill/>
        <a:ln w="12700">
          <a:solidFill>
            <a:srgbClr val="000000"/>
          </a:solidFill>
          <a:prstDash val="solid"/>
        </a:ln>
      </c:spPr>
    </c:plotArea>
    <c:plotVisOnly val="1"/>
    <c:dispBlanksAs val="gap"/>
    <c:showDLblsOverMax val="0"/>
  </c:chart>
  <c:spPr>
    <a:noFill/>
    <a:ln w="9525">
      <a:noFill/>
    </a:ln>
  </c:spPr>
  <c:txPr>
    <a:bodyPr/>
    <a:lstStyle/>
    <a:p>
      <a:pPr>
        <a:defRPr sz="275" b="0" i="0" u="none" strike="noStrike" baseline="0">
          <a:solidFill>
            <a:srgbClr val="000000"/>
          </a:solidFill>
          <a:latin typeface="Verdana"/>
          <a:ea typeface="Verdana"/>
          <a:cs typeface="Verdana"/>
        </a:defRPr>
      </a:pPr>
      <a:endParaRPr lang="fr-FR"/>
    </a:p>
  </c:txPr>
  <c:printSettings>
    <c:headerFooter/>
    <c:pageMargins b="1.0" l="0.75" r="0.75" t="1.0" header="0.5" footer="0.5"/>
    <c:pageSetup paperSize="0" orientation="landscape" horizontalDpi="-4" verticalDpi="-4"/>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021791384675"/>
          <c:y val="0.0621119660689123"/>
          <c:w val="0.775068263484147"/>
          <c:h val="0.760871584344175"/>
        </c:manualLayout>
      </c:layout>
      <c:scatterChart>
        <c:scatterStyle val="smoothMarker"/>
        <c:varyColors val="0"/>
        <c:ser>
          <c:idx val="0"/>
          <c:order val="0"/>
          <c:tx>
            <c:strRef>
              <c:f>'Melt percolation model'!$X$1</c:f>
              <c:strCache>
                <c:ptCount val="1"/>
                <c:pt idx="0">
                  <c:v>Al2O3 perid after x passages %</c:v>
                </c:pt>
              </c:strCache>
            </c:strRef>
          </c:tx>
          <c:spPr>
            <a:ln w="28575">
              <a:noFill/>
            </a:ln>
          </c:spPr>
          <c:marker>
            <c:symbol val="diamond"/>
            <c:size val="8"/>
            <c:spPr>
              <a:solidFill>
                <a:schemeClr val="accent2">
                  <a:lumMod val="20000"/>
                  <a:lumOff val="80000"/>
                </a:schemeClr>
              </a:solidFill>
              <a:ln>
                <a:solidFill>
                  <a:schemeClr val="accent2">
                    <a:lumMod val="50000"/>
                  </a:schemeClr>
                </a:solidFill>
              </a:ln>
              <a:effectLst/>
            </c:spPr>
          </c:marker>
          <c:xVal>
            <c:numRef>
              <c:f>'Melt percolation model'!$X$2:$X$101</c:f>
              <c:numCache>
                <c:formatCode>0.00</c:formatCode>
                <c:ptCount val="100"/>
                <c:pt idx="0">
                  <c:v>4.459974318509579</c:v>
                </c:pt>
                <c:pt idx="1">
                  <c:v>4.163516379430102</c:v>
                </c:pt>
                <c:pt idx="2">
                  <c:v>3.884448799243458</c:v>
                </c:pt>
                <c:pt idx="3">
                  <c:v>3.622707016248368</c:v>
                </c:pt>
                <c:pt idx="4">
                  <c:v>3.378052894259488</c:v>
                </c:pt>
                <c:pt idx="5">
                  <c:v>3.15010013475017</c:v>
                </c:pt>
                <c:pt idx="6">
                  <c:v>2.938339713813056</c:v>
                </c:pt>
                <c:pt idx="7">
                  <c:v>2.742164464917841</c:v>
                </c:pt>
                <c:pt idx="8">
                  <c:v>2.560892138020082</c:v>
                </c:pt>
                <c:pt idx="9">
                  <c:v>2.393786466249941</c:v>
                </c:pt>
                <c:pt idx="10">
                  <c:v>2.240075951870754</c:v>
                </c:pt>
                <c:pt idx="11">
                  <c:v>2.098970236768104</c:v>
                </c:pt>
                <c:pt idx="12">
                  <c:v>1.96967404663979</c:v>
                </c:pt>
                <c:pt idx="13">
                  <c:v>1.851398792522235</c:v>
                </c:pt>
                <c:pt idx="14">
                  <c:v>1.74337198058673</c:v>
                </c:pt>
                <c:pt idx="15">
                  <c:v>1.644844624778996</c:v>
                </c:pt>
                <c:pt idx="16">
                  <c:v>1.555096880928711</c:v>
                </c:pt>
                <c:pt idx="17">
                  <c:v>1.473442129557694</c:v>
                </c:pt>
                <c:pt idx="18">
                  <c:v>1.39922973163276</c:v>
                </c:pt>
                <c:pt idx="19">
                  <c:v>1.331846670343865</c:v>
                </c:pt>
                <c:pt idx="20">
                  <c:v>1.270718275487852</c:v>
                </c:pt>
                <c:pt idx="21">
                  <c:v>1.215308207483837</c:v>
                </c:pt>
                <c:pt idx="22">
                  <c:v>1.165117857186924</c:v>
                </c:pt>
                <c:pt idx="23">
                  <c:v>1.11968529678373</c:v>
                </c:pt>
                <c:pt idx="24">
                  <c:v>1.078583897033897</c:v>
                </c:pt>
                <c:pt idx="25">
                  <c:v>1.041420707538156</c:v>
                </c:pt>
                <c:pt idx="26">
                  <c:v>1.007834679892274</c:v>
                </c:pt>
                <c:pt idx="27">
                  <c:v>0.977494798671382</c:v>
                </c:pt>
                <c:pt idx="28">
                  <c:v>0.950098172194611</c:v>
                </c:pt>
                <c:pt idx="29">
                  <c:v>0.925368123871144</c:v>
                </c:pt>
                <c:pt idx="30">
                  <c:v>0.903052315495644</c:v>
                </c:pt>
                <c:pt idx="31">
                  <c:v>0.88292092598226</c:v>
                </c:pt>
                <c:pt idx="32">
                  <c:v>0.864764902527679</c:v>
                </c:pt>
                <c:pt idx="33">
                  <c:v>0.848394295899361</c:v>
                </c:pt>
                <c:pt idx="34">
                  <c:v>0.833636687287152</c:v>
                </c:pt>
                <c:pt idx="35">
                  <c:v>0.820335710778763</c:v>
                </c:pt>
                <c:pt idx="36">
                  <c:v>0.808349672881305</c:v>
                </c:pt>
                <c:pt idx="37">
                  <c:v>0.797550268486972</c:v>
                </c:pt>
                <c:pt idx="38">
                  <c:v>0.78782139116217</c:v>
                </c:pt>
                <c:pt idx="39">
                  <c:v>0.779058034531966</c:v>
                </c:pt>
                <c:pt idx="40">
                  <c:v>0.77116528075581</c:v>
                </c:pt>
                <c:pt idx="41">
                  <c:v>0.764057371578944</c:v>
                </c:pt>
                <c:pt idx="42">
                  <c:v>0.757656857140595</c:v>
                </c:pt>
                <c:pt idx="43">
                  <c:v>0.751893817578669</c:v>
                </c:pt>
                <c:pt idx="44">
                  <c:v>0.746705152453254</c:v>
                </c:pt>
                <c:pt idx="45">
                  <c:v>0.742033933086742</c:v>
                </c:pt>
                <c:pt idx="46">
                  <c:v>0.737828813062144</c:v>
                </c:pt>
                <c:pt idx="47">
                  <c:v>0.734043492312982</c:v>
                </c:pt>
                <c:pt idx="48">
                  <c:v>0.730636230462456</c:v>
                </c:pt>
                <c:pt idx="49">
                  <c:v>0.727569405313883</c:v>
                </c:pt>
                <c:pt idx="50">
                  <c:v>0.724809112649203</c:v>
                </c:pt>
                <c:pt idx="51">
                  <c:v>0.722324803750211</c:v>
                </c:pt>
                <c:pt idx="52">
                  <c:v>0.720088957312787</c:v>
                </c:pt>
                <c:pt idx="53">
                  <c:v>0.718076782673508</c:v>
                </c:pt>
                <c:pt idx="54">
                  <c:v>0.71626595150796</c:v>
                </c:pt>
                <c:pt idx="55">
                  <c:v>0.71463635538873</c:v>
                </c:pt>
                <c:pt idx="56">
                  <c:v>0.713169886807313</c:v>
                </c:pt>
                <c:pt idx="57">
                  <c:v>0.71185024146725</c:v>
                </c:pt>
                <c:pt idx="58">
                  <c:v>0.710662739845479</c:v>
                </c:pt>
                <c:pt idx="59">
                  <c:v>0.709594166195243</c:v>
                </c:pt>
                <c:pt idx="60">
                  <c:v>0.708632623327112</c:v>
                </c:pt>
                <c:pt idx="61">
                  <c:v>0.707767401655345</c:v>
                </c:pt>
                <c:pt idx="62">
                  <c:v>0.706988861135362</c:v>
                </c:pt>
                <c:pt idx="63">
                  <c:v>0.706288324845265</c:v>
                </c:pt>
                <c:pt idx="64">
                  <c:v>0.705657983080753</c:v>
                </c:pt>
                <c:pt idx="65">
                  <c:v>0.705090806939158</c:v>
                </c:pt>
                <c:pt idx="66">
                  <c:v>0.704580470465337</c:v>
                </c:pt>
                <c:pt idx="67">
                  <c:v>0.704121280520558</c:v>
                </c:pt>
                <c:pt idx="68">
                  <c:v>0.703708113615883</c:v>
                </c:pt>
                <c:pt idx="69">
                  <c:v>0.703336359024594</c:v>
                </c:pt>
                <c:pt idx="70">
                  <c:v>0.703001867554486</c:v>
                </c:pt>
                <c:pt idx="71">
                  <c:v>0.70270090542095</c:v>
                </c:pt>
                <c:pt idx="72">
                  <c:v>0.702430112716227</c:v>
                </c:pt>
                <c:pt idx="73">
                  <c:v>0.702186466019515</c:v>
                </c:pt>
                <c:pt idx="74">
                  <c:v>0.701967244737191</c:v>
                </c:pt>
                <c:pt idx="75">
                  <c:v>0.701770000802762</c:v>
                </c:pt>
                <c:pt idx="76">
                  <c:v>0.701592531402601</c:v>
                </c:pt>
                <c:pt idx="77">
                  <c:v>0.701432854426444</c:v>
                </c:pt>
                <c:pt idx="78">
                  <c:v>0.701289186371356</c:v>
                </c:pt>
                <c:pt idx="79">
                  <c:v>0.701159922454714</c:v>
                </c:pt>
                <c:pt idx="80">
                  <c:v>0.701043618715969</c:v>
                </c:pt>
                <c:pt idx="81">
                  <c:v>0.700938975908778</c:v>
                </c:pt>
                <c:pt idx="82">
                  <c:v>0.700844825004824</c:v>
                </c:pt>
                <c:pt idx="83">
                  <c:v>0.700760114148373</c:v>
                </c:pt>
                <c:pt idx="84">
                  <c:v>0.700683896916647</c:v>
                </c:pt>
                <c:pt idx="85">
                  <c:v>0.700615321755509</c:v>
                </c:pt>
                <c:pt idx="86">
                  <c:v>0.700553622472969</c:v>
                </c:pt>
                <c:pt idx="87">
                  <c:v>0.700498109684722</c:v>
                </c:pt>
                <c:pt idx="88">
                  <c:v>0.700448163116488</c:v>
                </c:pt>
                <c:pt idx="89">
                  <c:v>0.70040322467743</c:v>
                </c:pt>
                <c:pt idx="90">
                  <c:v>0.700362792227486</c:v>
                </c:pt>
                <c:pt idx="91">
                  <c:v>0.700326413969144</c:v>
                </c:pt>
                <c:pt idx="92">
                  <c:v>0.700293683401167</c:v>
                </c:pt>
                <c:pt idx="93">
                  <c:v>0.700264234777974</c:v>
                </c:pt>
                <c:pt idx="94">
                  <c:v>0.700237739024062</c:v>
                </c:pt>
                <c:pt idx="95">
                  <c:v>0.700213900057877</c:v>
                </c:pt>
                <c:pt idx="96">
                  <c:v>0.700192451484125</c:v>
                </c:pt>
                <c:pt idx="97">
                  <c:v>0.700173153617616</c:v>
                </c:pt>
                <c:pt idx="98">
                  <c:v>0.700155790805418</c:v>
                </c:pt>
                <c:pt idx="99">
                  <c:v>0.700140169017437</c:v>
                </c:pt>
              </c:numCache>
            </c:numRef>
          </c:xVal>
          <c:yVal>
            <c:numRef>
              <c:f>'Melt percolation model'!$N$2:$N$101</c:f>
              <c:numCache>
                <c:formatCode>0.0000</c:formatCode>
                <c:ptCount val="100"/>
                <c:pt idx="0">
                  <c:v>3.127367989818802</c:v>
                </c:pt>
                <c:pt idx="1">
                  <c:v>2.707041255093675</c:v>
                </c:pt>
                <c:pt idx="2">
                  <c:v>2.76944151167256</c:v>
                </c:pt>
                <c:pt idx="3">
                  <c:v>2.829483916206092</c:v>
                </c:pt>
                <c:pt idx="4">
                  <c:v>2.885611497648413</c:v>
                </c:pt>
                <c:pt idx="5">
                  <c:v>2.937907535070943</c:v>
                </c:pt>
                <c:pt idx="6">
                  <c:v>2.986488789073714</c:v>
                </c:pt>
                <c:pt idx="7">
                  <c:v>3.03149455338745</c:v>
                </c:pt>
                <c:pt idx="8">
                  <c:v>3.07308134716958</c:v>
                </c:pt>
                <c:pt idx="9">
                  <c:v>3.111418081908184</c:v>
                </c:pt>
                <c:pt idx="10">
                  <c:v>3.146681751620096</c:v>
                </c:pt>
                <c:pt idx="11">
                  <c:v>3.17905367719682</c:v>
                </c:pt>
                <c:pt idx="12">
                  <c:v>3.208716307382583</c:v>
                </c:pt>
                <c:pt idx="13">
                  <c:v>3.235850557197173</c:v>
                </c:pt>
                <c:pt idx="14">
                  <c:v>3.260633649176991</c:v>
                </c:pt>
                <c:pt idx="15">
                  <c:v>3.283237412796055</c:v>
                </c:pt>
                <c:pt idx="16">
                  <c:v>3.303826991910457</c:v>
                </c:pt>
                <c:pt idx="17">
                  <c:v>3.322559908096351</c:v>
                </c:pt>
                <c:pt idx="18">
                  <c:v>3.339585428435824</c:v>
                </c:pt>
                <c:pt idx="19">
                  <c:v>3.355044188866535</c:v>
                </c:pt>
                <c:pt idx="20">
                  <c:v>3.369068027996395</c:v>
                </c:pt>
                <c:pt idx="21">
                  <c:v>3.381779990770704</c:v>
                </c:pt>
                <c:pt idx="22">
                  <c:v>3.393294466164556</c:v>
                </c:pt>
                <c:pt idx="23">
                  <c:v>3.403717427864316</c:v>
                </c:pt>
                <c:pt idx="24">
                  <c:v>3.413146751494708</c:v>
                </c:pt>
                <c:pt idx="25">
                  <c:v>3.421672586211428</c:v>
                </c:pt>
                <c:pt idx="26">
                  <c:v>3.429377762338273</c:v>
                </c:pt>
                <c:pt idx="27">
                  <c:v>3.436338220149461</c:v>
                </c:pt>
                <c:pt idx="28">
                  <c:v>3.442623447878997</c:v>
                </c:pt>
                <c:pt idx="29">
                  <c:v>3.448296919596665</c:v>
                </c:pt>
                <c:pt idx="30">
                  <c:v>3.453416525754292</c:v>
                </c:pt>
                <c:pt idx="31">
                  <c:v>3.458034991013543</c:v>
                </c:pt>
                <c:pt idx="32">
                  <c:v>3.462200275457291</c:v>
                </c:pt>
                <c:pt idx="33">
                  <c:v>3.465955956501338</c:v>
                </c:pt>
                <c:pt idx="34">
                  <c:v>3.469341589800013</c:v>
                </c:pt>
                <c:pt idx="35">
                  <c:v>3.472393048214111</c:v>
                </c:pt>
                <c:pt idx="36">
                  <c:v>3.475142838514908</c:v>
                </c:pt>
                <c:pt idx="37">
                  <c:v>3.47762039596233</c:v>
                </c:pt>
                <c:pt idx="38">
                  <c:v>3.479852357243801</c:v>
                </c:pt>
                <c:pt idx="39">
                  <c:v>3.481862812514369</c:v>
                </c:pt>
                <c:pt idx="40">
                  <c:v>3.483673537456666</c:v>
                </c:pt>
                <c:pt idx="41">
                  <c:v>3.485304206396703</c:v>
                </c:pt>
                <c:pt idx="42">
                  <c:v>3.486772587580983</c:v>
                </c:pt>
                <c:pt idx="43">
                  <c:v>3.48809472175293</c:v>
                </c:pt>
                <c:pt idx="44">
                  <c:v>3.489285085170601</c:v>
                </c:pt>
                <c:pt idx="45">
                  <c:v>3.490356738190292</c:v>
                </c:pt>
                <c:pt idx="46">
                  <c:v>3.491321460507728</c:v>
                </c:pt>
                <c:pt idx="47">
                  <c:v>3.49218987410449</c:v>
                </c:pt>
                <c:pt idx="48">
                  <c:v>3.492971554895842</c:v>
                </c:pt>
                <c:pt idx="49">
                  <c:v>3.493675134020147</c:v>
                </c:pt>
                <c:pt idx="50">
                  <c:v>3.494308389651544</c:v>
                </c:pt>
                <c:pt idx="51">
                  <c:v>3.494878330158413</c:v>
                </c:pt>
                <c:pt idx="52">
                  <c:v>3.495391269371546</c:v>
                </c:pt>
                <c:pt idx="53">
                  <c:v>3.49585289466874</c:v>
                </c:pt>
                <c:pt idx="54">
                  <c:v>3.496268328527536</c:v>
                </c:pt>
                <c:pt idx="55">
                  <c:v>3.496642184145314</c:v>
                </c:pt>
                <c:pt idx="56">
                  <c:v>3.496978615676409</c:v>
                </c:pt>
                <c:pt idx="57">
                  <c:v>3.497281363589242</c:v>
                </c:pt>
                <c:pt idx="58">
                  <c:v>3.497553795603029</c:v>
                </c:pt>
                <c:pt idx="59">
                  <c:v>3.497798943623104</c:v>
                </c:pt>
                <c:pt idx="60">
                  <c:v>3.498019537056498</c:v>
                </c:pt>
                <c:pt idx="61">
                  <c:v>3.498218032854811</c:v>
                </c:pt>
                <c:pt idx="62">
                  <c:v>3.498396642599661</c:v>
                </c:pt>
                <c:pt idx="63">
                  <c:v>3.498557356916798</c:v>
                </c:pt>
                <c:pt idx="64">
                  <c:v>3.498701967478274</c:v>
                </c:pt>
                <c:pt idx="65">
                  <c:v>3.498832086827667</c:v>
                </c:pt>
                <c:pt idx="66">
                  <c:v>3.498949166241053</c:v>
                </c:pt>
                <c:pt idx="67">
                  <c:v>3.499054511816228</c:v>
                </c:pt>
                <c:pt idx="68">
                  <c:v>3.499149298964141</c:v>
                </c:pt>
                <c:pt idx="69">
                  <c:v>3.499234585459825</c:v>
                </c:pt>
                <c:pt idx="70">
                  <c:v>3.499311323194852</c:v>
                </c:pt>
                <c:pt idx="71">
                  <c:v>3.4993803687596</c:v>
                </c:pt>
                <c:pt idx="72">
                  <c:v>3.499442492971064</c:v>
                </c:pt>
                <c:pt idx="73">
                  <c:v>3.499498389450715</c:v>
                </c:pt>
                <c:pt idx="74">
                  <c:v>3.499548682346585</c:v>
                </c:pt>
                <c:pt idx="75">
                  <c:v>3.499593933284587</c:v>
                </c:pt>
                <c:pt idx="76">
                  <c:v>3.499634647625674</c:v>
                </c:pt>
                <c:pt idx="77">
                  <c:v>3.499671280097894</c:v>
                </c:pt>
                <c:pt idx="78">
                  <c:v>3.499704239865566</c:v>
                </c:pt>
                <c:pt idx="79">
                  <c:v>3.499733895091694</c:v>
                </c:pt>
                <c:pt idx="80">
                  <c:v>3.499760577044103</c:v>
                </c:pt>
                <c:pt idx="81">
                  <c:v>3.499784583790846</c:v>
                </c:pt>
                <c:pt idx="82">
                  <c:v>3.499806183525865</c:v>
                </c:pt>
                <c:pt idx="83">
                  <c:v>3.499825617561818</c:v>
                </c:pt>
                <c:pt idx="84">
                  <c:v>3.499843103023348</c:v>
                </c:pt>
                <c:pt idx="85">
                  <c:v>3.4998588352707</c:v>
                </c:pt>
                <c:pt idx="86">
                  <c:v>3.499872990080667</c:v>
                </c:pt>
                <c:pt idx="87">
                  <c:v>3.499885725609122</c:v>
                </c:pt>
                <c:pt idx="88">
                  <c:v>3.49989718415698</c:v>
                </c:pt>
                <c:pt idx="89">
                  <c:v>3.499907493759278</c:v>
                </c:pt>
                <c:pt idx="90">
                  <c:v>3.49991676961504</c:v>
                </c:pt>
                <c:pt idx="91">
                  <c:v>3.499925115373899</c:v>
                </c:pt>
                <c:pt idx="92">
                  <c:v>3.499932624293787</c:v>
                </c:pt>
                <c:pt idx="93">
                  <c:v>3.49993938028264</c:v>
                </c:pt>
                <c:pt idx="94">
                  <c:v>3.499945458835682</c:v>
                </c:pt>
                <c:pt idx="95">
                  <c:v>3.499950927878794</c:v>
                </c:pt>
                <c:pt idx="96">
                  <c:v>3.49995584852735</c:v>
                </c:pt>
                <c:pt idx="97">
                  <c:v>3.499960275768995</c:v>
                </c:pt>
                <c:pt idx="98">
                  <c:v>3.499964259077991</c:v>
                </c:pt>
                <c:pt idx="99">
                  <c:v>3.499967842967966</c:v>
                </c:pt>
              </c:numCache>
            </c:numRef>
          </c:yVal>
          <c:smooth val="1"/>
        </c:ser>
        <c:dLbls>
          <c:showLegendKey val="0"/>
          <c:showVal val="0"/>
          <c:showCatName val="0"/>
          <c:showSerName val="0"/>
          <c:showPercent val="0"/>
          <c:showBubbleSize val="0"/>
        </c:dLbls>
        <c:axId val="2137927096"/>
        <c:axId val="2137936056"/>
      </c:scatterChart>
      <c:valAx>
        <c:axId val="2137927096"/>
        <c:scaling>
          <c:orientation val="minMax"/>
        </c:scaling>
        <c:delete val="0"/>
        <c:axPos val="b"/>
        <c:title>
          <c:tx>
            <c:rich>
              <a:bodyPr/>
              <a:lstStyle/>
              <a:p>
                <a:pPr>
                  <a:defRPr sz="1200" b="1" i="0" u="none" strike="noStrike" baseline="0">
                    <a:solidFill>
                      <a:srgbClr val="000000"/>
                    </a:solidFill>
                    <a:latin typeface="Verdana"/>
                    <a:ea typeface="Verdana"/>
                    <a:cs typeface="Verdana"/>
                  </a:defRPr>
                </a:pPr>
                <a:r>
                  <a:rPr lang="fr-FR"/>
                  <a:t>Al2O3 (wt. %)</a:t>
                </a:r>
              </a:p>
            </c:rich>
          </c:tx>
          <c:layout>
            <c:manualLayout>
              <c:xMode val="edge"/>
              <c:yMode val="edge"/>
              <c:x val="0.414634367762853"/>
              <c:y val="0.894412383234704"/>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Verdana"/>
                <a:ea typeface="Verdana"/>
                <a:cs typeface="Verdana"/>
              </a:defRPr>
            </a:pPr>
            <a:endParaRPr lang="fr-FR"/>
          </a:p>
        </c:txPr>
        <c:crossAx val="2137936056"/>
        <c:crosses val="autoZero"/>
        <c:crossBetween val="midCat"/>
      </c:valAx>
      <c:valAx>
        <c:axId val="2137936056"/>
        <c:scaling>
          <c:orientation val="minMax"/>
          <c:min val="0.0"/>
        </c:scaling>
        <c:delete val="0"/>
        <c:axPos val="l"/>
        <c:majorGridlines>
          <c:spPr>
            <a:ln w="3175">
              <a:solidFill>
                <a:srgbClr val="000000"/>
              </a:solidFill>
              <a:prstDash val="sysDash"/>
            </a:ln>
          </c:spPr>
        </c:majorGridlines>
        <c:title>
          <c:tx>
            <c:rich>
              <a:bodyPr/>
              <a:lstStyle/>
              <a:p>
                <a:pPr>
                  <a:defRPr sz="1200" b="1" i="0" u="none" strike="noStrike" baseline="0">
                    <a:solidFill>
                      <a:srgbClr val="000000"/>
                    </a:solidFill>
                    <a:latin typeface="Verdana"/>
                    <a:ea typeface="Verdana"/>
                    <a:cs typeface="Verdana"/>
                  </a:defRPr>
                </a:pPr>
                <a:r>
                  <a:rPr lang="fr-FR"/>
                  <a:t>[Os] ppb</a:t>
                </a:r>
              </a:p>
            </c:rich>
          </c:tx>
          <c:layout>
            <c:manualLayout>
              <c:xMode val="edge"/>
              <c:yMode val="edge"/>
              <c:x val="0.0352303844372395"/>
              <c:y val="0.338510294908789"/>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Verdana"/>
                <a:ea typeface="Verdana"/>
                <a:cs typeface="Verdana"/>
              </a:defRPr>
            </a:pPr>
            <a:endParaRPr lang="fr-FR"/>
          </a:p>
        </c:txPr>
        <c:crossAx val="2137927096"/>
        <c:crosses val="autoZero"/>
        <c:crossBetween val="midCat"/>
      </c:valAx>
      <c:spPr>
        <a:no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Verdana"/>
          <a:ea typeface="Verdana"/>
          <a:cs typeface="Verdana"/>
        </a:defRPr>
      </a:pPr>
      <a:endParaRPr lang="fr-FR"/>
    </a:p>
  </c:txPr>
  <c:printSettings>
    <c:headerFooter/>
    <c:pageMargins b="1.0" l="0.75" r="0.75" t="1.0"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99404369608"/>
          <c:y val="0.0211026105963884"/>
          <c:w val="0.731862889692082"/>
          <c:h val="0.760871584344175"/>
        </c:manualLayout>
      </c:layout>
      <c:scatterChart>
        <c:scatterStyle val="smoothMarker"/>
        <c:varyColors val="0"/>
        <c:ser>
          <c:idx val="0"/>
          <c:order val="0"/>
          <c:tx>
            <c:strRef>
              <c:f>'Melt percolation model'!$X$1</c:f>
              <c:strCache>
                <c:ptCount val="1"/>
                <c:pt idx="0">
                  <c:v>Al2O3 perid after x passages %</c:v>
                </c:pt>
              </c:strCache>
            </c:strRef>
          </c:tx>
          <c:spPr>
            <a:ln w="28575">
              <a:noFill/>
            </a:ln>
          </c:spPr>
          <c:marker>
            <c:symbol val="diamond"/>
            <c:size val="9"/>
            <c:spPr>
              <a:solidFill>
                <a:srgbClr val="FF99CC"/>
              </a:solidFill>
              <a:ln>
                <a:solidFill>
                  <a:srgbClr val="900000"/>
                </a:solidFill>
                <a:prstDash val="solid"/>
              </a:ln>
            </c:spPr>
          </c:marker>
          <c:xVal>
            <c:numRef>
              <c:f>'Melt percolation model'!$X$2:$X$101</c:f>
              <c:numCache>
                <c:formatCode>0.00</c:formatCode>
                <c:ptCount val="100"/>
                <c:pt idx="0">
                  <c:v>4.459974318509579</c:v>
                </c:pt>
                <c:pt idx="1">
                  <c:v>4.163516379430102</c:v>
                </c:pt>
                <c:pt idx="2">
                  <c:v>3.884448799243458</c:v>
                </c:pt>
                <c:pt idx="3">
                  <c:v>3.622707016248368</c:v>
                </c:pt>
                <c:pt idx="4">
                  <c:v>3.378052894259488</c:v>
                </c:pt>
                <c:pt idx="5">
                  <c:v>3.15010013475017</c:v>
                </c:pt>
                <c:pt idx="6">
                  <c:v>2.938339713813056</c:v>
                </c:pt>
                <c:pt idx="7">
                  <c:v>2.742164464917841</c:v>
                </c:pt>
                <c:pt idx="8">
                  <c:v>2.560892138020082</c:v>
                </c:pt>
                <c:pt idx="9">
                  <c:v>2.393786466249941</c:v>
                </c:pt>
                <c:pt idx="10">
                  <c:v>2.240075951870754</c:v>
                </c:pt>
                <c:pt idx="11">
                  <c:v>2.098970236768104</c:v>
                </c:pt>
                <c:pt idx="12">
                  <c:v>1.96967404663979</c:v>
                </c:pt>
                <c:pt idx="13">
                  <c:v>1.851398792522235</c:v>
                </c:pt>
                <c:pt idx="14">
                  <c:v>1.74337198058673</c:v>
                </c:pt>
                <c:pt idx="15">
                  <c:v>1.644844624778996</c:v>
                </c:pt>
                <c:pt idx="16">
                  <c:v>1.555096880928711</c:v>
                </c:pt>
                <c:pt idx="17">
                  <c:v>1.473442129557694</c:v>
                </c:pt>
                <c:pt idx="18">
                  <c:v>1.39922973163276</c:v>
                </c:pt>
                <c:pt idx="19">
                  <c:v>1.331846670343865</c:v>
                </c:pt>
                <c:pt idx="20">
                  <c:v>1.270718275487852</c:v>
                </c:pt>
                <c:pt idx="21">
                  <c:v>1.215308207483837</c:v>
                </c:pt>
                <c:pt idx="22">
                  <c:v>1.165117857186924</c:v>
                </c:pt>
                <c:pt idx="23">
                  <c:v>1.11968529678373</c:v>
                </c:pt>
                <c:pt idx="24">
                  <c:v>1.078583897033897</c:v>
                </c:pt>
                <c:pt idx="25">
                  <c:v>1.041420707538156</c:v>
                </c:pt>
                <c:pt idx="26">
                  <c:v>1.007834679892274</c:v>
                </c:pt>
                <c:pt idx="27">
                  <c:v>0.977494798671382</c:v>
                </c:pt>
                <c:pt idx="28">
                  <c:v>0.950098172194611</c:v>
                </c:pt>
                <c:pt idx="29">
                  <c:v>0.925368123871144</c:v>
                </c:pt>
                <c:pt idx="30">
                  <c:v>0.903052315495644</c:v>
                </c:pt>
                <c:pt idx="31">
                  <c:v>0.88292092598226</c:v>
                </c:pt>
                <c:pt idx="32">
                  <c:v>0.864764902527679</c:v>
                </c:pt>
                <c:pt idx="33">
                  <c:v>0.848394295899361</c:v>
                </c:pt>
                <c:pt idx="34">
                  <c:v>0.833636687287152</c:v>
                </c:pt>
                <c:pt idx="35">
                  <c:v>0.820335710778763</c:v>
                </c:pt>
                <c:pt idx="36">
                  <c:v>0.808349672881305</c:v>
                </c:pt>
                <c:pt idx="37">
                  <c:v>0.797550268486972</c:v>
                </c:pt>
                <c:pt idx="38">
                  <c:v>0.78782139116217</c:v>
                </c:pt>
                <c:pt idx="39">
                  <c:v>0.779058034531966</c:v>
                </c:pt>
                <c:pt idx="40">
                  <c:v>0.77116528075581</c:v>
                </c:pt>
                <c:pt idx="41">
                  <c:v>0.764057371578944</c:v>
                </c:pt>
                <c:pt idx="42">
                  <c:v>0.757656857140595</c:v>
                </c:pt>
                <c:pt idx="43">
                  <c:v>0.751893817578669</c:v>
                </c:pt>
                <c:pt idx="44">
                  <c:v>0.746705152453254</c:v>
                </c:pt>
                <c:pt idx="45">
                  <c:v>0.742033933086742</c:v>
                </c:pt>
                <c:pt idx="46">
                  <c:v>0.737828813062144</c:v>
                </c:pt>
                <c:pt idx="47">
                  <c:v>0.734043492312982</c:v>
                </c:pt>
                <c:pt idx="48">
                  <c:v>0.730636230462456</c:v>
                </c:pt>
                <c:pt idx="49">
                  <c:v>0.727569405313883</c:v>
                </c:pt>
                <c:pt idx="50">
                  <c:v>0.724809112649203</c:v>
                </c:pt>
                <c:pt idx="51">
                  <c:v>0.722324803750211</c:v>
                </c:pt>
                <c:pt idx="52">
                  <c:v>0.720088957312787</c:v>
                </c:pt>
                <c:pt idx="53">
                  <c:v>0.718076782673508</c:v>
                </c:pt>
                <c:pt idx="54">
                  <c:v>0.71626595150796</c:v>
                </c:pt>
                <c:pt idx="55">
                  <c:v>0.71463635538873</c:v>
                </c:pt>
                <c:pt idx="56">
                  <c:v>0.713169886807313</c:v>
                </c:pt>
                <c:pt idx="57">
                  <c:v>0.71185024146725</c:v>
                </c:pt>
                <c:pt idx="58">
                  <c:v>0.710662739845479</c:v>
                </c:pt>
                <c:pt idx="59">
                  <c:v>0.709594166195243</c:v>
                </c:pt>
                <c:pt idx="60">
                  <c:v>0.708632623327112</c:v>
                </c:pt>
                <c:pt idx="61">
                  <c:v>0.707767401655345</c:v>
                </c:pt>
                <c:pt idx="62">
                  <c:v>0.706988861135362</c:v>
                </c:pt>
                <c:pt idx="63">
                  <c:v>0.706288324845265</c:v>
                </c:pt>
                <c:pt idx="64">
                  <c:v>0.705657983080753</c:v>
                </c:pt>
                <c:pt idx="65">
                  <c:v>0.705090806939158</c:v>
                </c:pt>
                <c:pt idx="66">
                  <c:v>0.704580470465337</c:v>
                </c:pt>
                <c:pt idx="67">
                  <c:v>0.704121280520558</c:v>
                </c:pt>
                <c:pt idx="68">
                  <c:v>0.703708113615883</c:v>
                </c:pt>
                <c:pt idx="69">
                  <c:v>0.703336359024594</c:v>
                </c:pt>
                <c:pt idx="70">
                  <c:v>0.703001867554486</c:v>
                </c:pt>
                <c:pt idx="71">
                  <c:v>0.70270090542095</c:v>
                </c:pt>
                <c:pt idx="72">
                  <c:v>0.702430112716227</c:v>
                </c:pt>
                <c:pt idx="73">
                  <c:v>0.702186466019515</c:v>
                </c:pt>
                <c:pt idx="74">
                  <c:v>0.701967244737191</c:v>
                </c:pt>
                <c:pt idx="75">
                  <c:v>0.701770000802762</c:v>
                </c:pt>
                <c:pt idx="76">
                  <c:v>0.701592531402601</c:v>
                </c:pt>
                <c:pt idx="77">
                  <c:v>0.701432854426444</c:v>
                </c:pt>
                <c:pt idx="78">
                  <c:v>0.701289186371356</c:v>
                </c:pt>
                <c:pt idx="79">
                  <c:v>0.701159922454714</c:v>
                </c:pt>
                <c:pt idx="80">
                  <c:v>0.701043618715969</c:v>
                </c:pt>
                <c:pt idx="81">
                  <c:v>0.700938975908778</c:v>
                </c:pt>
                <c:pt idx="82">
                  <c:v>0.700844825004824</c:v>
                </c:pt>
                <c:pt idx="83">
                  <c:v>0.700760114148373</c:v>
                </c:pt>
                <c:pt idx="84">
                  <c:v>0.700683896916647</c:v>
                </c:pt>
                <c:pt idx="85">
                  <c:v>0.700615321755509</c:v>
                </c:pt>
                <c:pt idx="86">
                  <c:v>0.700553622472969</c:v>
                </c:pt>
                <c:pt idx="87">
                  <c:v>0.700498109684722</c:v>
                </c:pt>
                <c:pt idx="88">
                  <c:v>0.700448163116488</c:v>
                </c:pt>
                <c:pt idx="89">
                  <c:v>0.70040322467743</c:v>
                </c:pt>
                <c:pt idx="90">
                  <c:v>0.700362792227486</c:v>
                </c:pt>
                <c:pt idx="91">
                  <c:v>0.700326413969144</c:v>
                </c:pt>
                <c:pt idx="92">
                  <c:v>0.700293683401167</c:v>
                </c:pt>
                <c:pt idx="93">
                  <c:v>0.700264234777974</c:v>
                </c:pt>
                <c:pt idx="94">
                  <c:v>0.700237739024062</c:v>
                </c:pt>
                <c:pt idx="95">
                  <c:v>0.700213900057877</c:v>
                </c:pt>
                <c:pt idx="96">
                  <c:v>0.700192451484125</c:v>
                </c:pt>
                <c:pt idx="97">
                  <c:v>0.700173153617616</c:v>
                </c:pt>
                <c:pt idx="98">
                  <c:v>0.700155790805418</c:v>
                </c:pt>
                <c:pt idx="99">
                  <c:v>0.700140169017437</c:v>
                </c:pt>
              </c:numCache>
            </c:numRef>
          </c:xVal>
          <c:yVal>
            <c:numRef>
              <c:f>'Melt percolation model'!$U$2:$U$101</c:f>
              <c:numCache>
                <c:formatCode>0.0000</c:formatCode>
                <c:ptCount val="100"/>
                <c:pt idx="0">
                  <c:v>0.418176553245671</c:v>
                </c:pt>
                <c:pt idx="1">
                  <c:v>0.441236500218444</c:v>
                </c:pt>
                <c:pt idx="2">
                  <c:v>0.393338745948791</c:v>
                </c:pt>
                <c:pt idx="3">
                  <c:v>0.350654629904282</c:v>
                </c:pt>
                <c:pt idx="4">
                  <c:v>0.31281252434105</c:v>
                </c:pt>
                <c:pt idx="5">
                  <c:v>0.27925432174026</c:v>
                </c:pt>
                <c:pt idx="6">
                  <c:v>0.24948754224812</c:v>
                </c:pt>
                <c:pt idx="7">
                  <c:v>0.223077827548228</c:v>
                </c:pt>
                <c:pt idx="8">
                  <c:v>0.199641783176106</c:v>
                </c:pt>
                <c:pt idx="9">
                  <c:v>0.178840759498901</c:v>
                </c:pt>
                <c:pt idx="10">
                  <c:v>0.160375438631327</c:v>
                </c:pt>
                <c:pt idx="11">
                  <c:v>0.143981113815001</c:v>
                </c:pt>
                <c:pt idx="12">
                  <c:v>0.129423565434045</c:v>
                </c:pt>
                <c:pt idx="13">
                  <c:v>0.116495452449498</c:v>
                </c:pt>
                <c:pt idx="14">
                  <c:v>0.105013150177369</c:v>
                </c:pt>
                <c:pt idx="15">
                  <c:v>0.0948139754677052</c:v>
                </c:pt>
                <c:pt idx="16">
                  <c:v>0.0857537488307734</c:v>
                </c:pt>
                <c:pt idx="17">
                  <c:v>0.0777046501950312</c:v>
                </c:pt>
                <c:pt idx="18">
                  <c:v>0.0705533310067753</c:v>
                </c:pt>
                <c:pt idx="19">
                  <c:v>0.0641992504847168</c:v>
                </c:pt>
                <c:pt idx="20">
                  <c:v>0.0585532081799282</c:v>
                </c:pt>
                <c:pt idx="21">
                  <c:v>0.0535360486895269</c:v>
                </c:pt>
                <c:pt idx="22">
                  <c:v>0.0490775175350297</c:v>
                </c:pt>
                <c:pt idx="23">
                  <c:v>0.0451152499289258</c:v>
                </c:pt>
                <c:pt idx="24">
                  <c:v>0.0415938764861141</c:v>
                </c:pt>
                <c:pt idx="25">
                  <c:v>0.0384642319487558</c:v>
                </c:pt>
                <c:pt idx="26">
                  <c:v>0.0356826547322662</c:v>
                </c:pt>
                <c:pt idx="27">
                  <c:v>0.0332103666070433</c:v>
                </c:pt>
                <c:pt idx="28">
                  <c:v>0.0310129231389182</c:v>
                </c:pt>
                <c:pt idx="29">
                  <c:v>0.0290597266496373</c:v>
                </c:pt>
                <c:pt idx="30">
                  <c:v>0.0273235944508913</c:v>
                </c:pt>
                <c:pt idx="31">
                  <c:v>0.0257803759717329</c:v>
                </c:pt>
                <c:pt idx="32">
                  <c:v>0.0244086131568487</c:v>
                </c:pt>
                <c:pt idx="33">
                  <c:v>0.0231892391766868</c:v>
                </c:pt>
                <c:pt idx="34">
                  <c:v>0.0221053110723538</c:v>
                </c:pt>
                <c:pt idx="35">
                  <c:v>0.021141772469165</c:v>
                </c:pt>
                <c:pt idx="36">
                  <c:v>0.0202852429419126</c:v>
                </c:pt>
                <c:pt idx="37">
                  <c:v>0.019523831010198</c:v>
                </c:pt>
                <c:pt idx="38">
                  <c:v>0.018846968090351</c:v>
                </c:pt>
                <c:pt idx="39">
                  <c:v>0.0182452610374133</c:v>
                </c:pt>
                <c:pt idx="40">
                  <c:v>0.0177103611814908</c:v>
                </c:pt>
                <c:pt idx="41">
                  <c:v>0.0172348480019022</c:v>
                </c:pt>
                <c:pt idx="42">
                  <c:v>0.0168121257938231</c:v>
                </c:pt>
                <c:pt idx="43">
                  <c:v>0.0164363318688995</c:v>
                </c:pt>
                <c:pt idx="44">
                  <c:v>0.0161022549965059</c:v>
                </c:pt>
                <c:pt idx="45">
                  <c:v>0.0158052629385308</c:v>
                </c:pt>
                <c:pt idx="46">
                  <c:v>0.0155412380600064</c:v>
                </c:pt>
                <c:pt idx="47">
                  <c:v>0.015306520112549</c:v>
                </c:pt>
                <c:pt idx="48">
                  <c:v>0.0150978553891557</c:v>
                </c:pt>
                <c:pt idx="49">
                  <c:v>0.014912351538938</c:v>
                </c:pt>
                <c:pt idx="50">
                  <c:v>0.0147474374101947</c:v>
                </c:pt>
                <c:pt idx="51">
                  <c:v>0.0146008273610184</c:v>
                </c:pt>
                <c:pt idx="52">
                  <c:v>0.0144704895394214</c:v>
                </c:pt>
                <c:pt idx="53">
                  <c:v>0.0143546176906835</c:v>
                </c:pt>
                <c:pt idx="54">
                  <c:v>0.0142516060990605</c:v>
                </c:pt>
                <c:pt idx="55">
                  <c:v>0.0141600273148825</c:v>
                </c:pt>
                <c:pt idx="56">
                  <c:v>0.0140786123570177</c:v>
                </c:pt>
                <c:pt idx="57">
                  <c:v>0.0140062331152741</c:v>
                </c:pt>
                <c:pt idx="58">
                  <c:v>0.0139418867080144</c:v>
                </c:pt>
                <c:pt idx="59">
                  <c:v>0.0138846815775418</c:v>
                </c:pt>
                <c:pt idx="60">
                  <c:v>0.0138338251300333</c:v>
                </c:pt>
                <c:pt idx="61">
                  <c:v>0.0137886127483174</c:v>
                </c:pt>
                <c:pt idx="62">
                  <c:v>0.0137484180249062</c:v>
                </c:pt>
                <c:pt idx="63">
                  <c:v>0.0137126840796745</c:v>
                </c:pt>
                <c:pt idx="64">
                  <c:v>0.0136809158416643</c:v>
                </c:pt>
                <c:pt idx="65">
                  <c:v>0.0136526731879003</c:v>
                </c:pt>
                <c:pt idx="66">
                  <c:v>0.013627564844011</c:v>
                </c:pt>
                <c:pt idx="67">
                  <c:v>0.0136052429620371</c:v>
                </c:pt>
                <c:pt idx="68">
                  <c:v>0.0135853983002149</c:v>
                </c:pt>
                <c:pt idx="69">
                  <c:v>0.013567755937879</c:v>
                </c:pt>
                <c:pt idx="70">
                  <c:v>0.0135520714660614</c:v>
                </c:pt>
                <c:pt idx="71">
                  <c:v>0.0135381276009648</c:v>
                </c:pt>
                <c:pt idx="72">
                  <c:v>0.0135257311733547</c:v>
                </c:pt>
                <c:pt idx="73">
                  <c:v>0.0135147104521348</c:v>
                </c:pt>
                <c:pt idx="74">
                  <c:v>0.0135049127650016</c:v>
                </c:pt>
                <c:pt idx="75">
                  <c:v>0.0134962023831978</c:v>
                </c:pt>
                <c:pt idx="76">
                  <c:v>0.0134884586410462</c:v>
                </c:pt>
                <c:pt idx="77">
                  <c:v>0.0134815742641999</c:v>
                </c:pt>
                <c:pt idx="78">
                  <c:v>0.0134754538834412</c:v>
                </c:pt>
                <c:pt idx="79">
                  <c:v>0.0134700127134317</c:v>
                </c:pt>
                <c:pt idx="80">
                  <c:v>0.0134651753781049</c:v>
                </c:pt>
                <c:pt idx="81">
                  <c:v>0.0134608748664234</c:v>
                </c:pt>
                <c:pt idx="82">
                  <c:v>0.0134570516040315</c:v>
                </c:pt>
                <c:pt idx="83">
                  <c:v>0.0134536526279391</c:v>
                </c:pt>
                <c:pt idx="84">
                  <c:v>0.0134506308528014</c:v>
                </c:pt>
                <c:pt idx="85">
                  <c:v>0.0134479444186291</c:v>
                </c:pt>
                <c:pt idx="86">
                  <c:v>0.0134455561108897</c:v>
                </c:pt>
                <c:pt idx="87">
                  <c:v>0.0134434328449667</c:v>
                </c:pt>
                <c:pt idx="88">
                  <c:v>0.0134415452078332</c:v>
                </c:pt>
                <c:pt idx="89">
                  <c:v>0.0134398670505906</c:v>
                </c:pt>
                <c:pt idx="90">
                  <c:v>0.0134383751262268</c:v>
                </c:pt>
                <c:pt idx="91">
                  <c:v>0.0134370487675751</c:v>
                </c:pt>
                <c:pt idx="92">
                  <c:v>0.0134358696010132</c:v>
                </c:pt>
                <c:pt idx="93">
                  <c:v>0.0134348212919344</c:v>
                </c:pt>
                <c:pt idx="94">
                  <c:v>0.0134338893184666</c:v>
                </c:pt>
                <c:pt idx="95">
                  <c:v>0.0134330607703024</c:v>
                </c:pt>
                <c:pt idx="96">
                  <c:v>0.0134323241698552</c:v>
                </c:pt>
                <c:pt idx="97">
                  <c:v>0.0134316693132623</c:v>
                </c:pt>
                <c:pt idx="98">
                  <c:v>0.0134310871290329</c:v>
                </c:pt>
                <c:pt idx="99">
                  <c:v>0.013430569552383</c:v>
                </c:pt>
              </c:numCache>
            </c:numRef>
          </c:yVal>
          <c:smooth val="0"/>
        </c:ser>
        <c:dLbls>
          <c:showLegendKey val="0"/>
          <c:showVal val="0"/>
          <c:showCatName val="0"/>
          <c:showSerName val="0"/>
          <c:showPercent val="0"/>
          <c:showBubbleSize val="0"/>
        </c:dLbls>
        <c:axId val="2137965672"/>
        <c:axId val="2137974504"/>
      </c:scatterChart>
      <c:valAx>
        <c:axId val="2137965672"/>
        <c:scaling>
          <c:orientation val="minMax"/>
        </c:scaling>
        <c:delete val="0"/>
        <c:axPos val="b"/>
        <c:title>
          <c:tx>
            <c:rich>
              <a:bodyPr/>
              <a:lstStyle/>
              <a:p>
                <a:pPr>
                  <a:defRPr sz="1200" b="1" i="0" u="none" strike="noStrike" baseline="0">
                    <a:solidFill>
                      <a:srgbClr val="000000"/>
                    </a:solidFill>
                    <a:latin typeface="Verdana"/>
                    <a:ea typeface="Verdana"/>
                    <a:cs typeface="Verdana"/>
                  </a:defRPr>
                </a:pPr>
                <a:r>
                  <a:rPr lang="fr-FR"/>
                  <a:t>Al2O3 (wt. %)</a:t>
                </a:r>
              </a:p>
            </c:rich>
          </c:tx>
          <c:layout>
            <c:manualLayout>
              <c:xMode val="edge"/>
              <c:yMode val="edge"/>
              <c:x val="0.421791338582677"/>
              <c:y val="0.88564039045681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Verdana"/>
                <a:ea typeface="Verdana"/>
                <a:cs typeface="Verdana"/>
              </a:defRPr>
            </a:pPr>
            <a:endParaRPr lang="fr-FR"/>
          </a:p>
        </c:txPr>
        <c:crossAx val="2137974504"/>
        <c:crosses val="autoZero"/>
        <c:crossBetween val="midCat"/>
      </c:valAx>
      <c:valAx>
        <c:axId val="2137974504"/>
        <c:scaling>
          <c:orientation val="minMax"/>
        </c:scaling>
        <c:delete val="0"/>
        <c:axPos val="l"/>
        <c:title>
          <c:tx>
            <c:rich>
              <a:bodyPr/>
              <a:lstStyle/>
              <a:p>
                <a:pPr>
                  <a:defRPr sz="1200" b="1" i="0" u="none" strike="noStrike" baseline="0">
                    <a:solidFill>
                      <a:srgbClr val="000000"/>
                    </a:solidFill>
                    <a:latin typeface="Verdana"/>
                    <a:ea typeface="Verdana"/>
                    <a:cs typeface="Verdana"/>
                  </a:defRPr>
                </a:pPr>
                <a:r>
                  <a:rPr lang="fr-FR"/>
                  <a:t>187Re/188Os</a:t>
                </a:r>
              </a:p>
            </c:rich>
          </c:tx>
          <c:layout>
            <c:manualLayout>
              <c:xMode val="edge"/>
              <c:yMode val="edge"/>
              <c:x val="0.0588665686367517"/>
              <c:y val="0.285715001916895"/>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Verdana"/>
                <a:ea typeface="Verdana"/>
                <a:cs typeface="Verdana"/>
              </a:defRPr>
            </a:pPr>
            <a:endParaRPr lang="fr-FR"/>
          </a:p>
        </c:txPr>
        <c:crossAx val="2137965672"/>
        <c:crosses val="autoZero"/>
        <c:crossBetween val="midCat"/>
      </c:valAx>
      <c:spPr>
        <a:noFill/>
        <a:ln w="15875">
          <a:solidFill>
            <a:schemeClr val="tx1"/>
          </a:solidFill>
        </a:ln>
      </c:spPr>
    </c:plotArea>
    <c:plotVisOnly val="1"/>
    <c:dispBlanksAs val="gap"/>
    <c:showDLblsOverMax val="0"/>
  </c:chart>
  <c:spPr>
    <a:solidFill>
      <a:schemeClr val="bg1"/>
    </a:solidFill>
    <a:ln w="9525">
      <a:noFill/>
    </a:ln>
  </c:spPr>
  <c:txPr>
    <a:bodyPr/>
    <a:lstStyle/>
    <a:p>
      <a:pPr>
        <a:defRPr sz="475" b="0" i="0" u="none" strike="noStrike" baseline="0">
          <a:solidFill>
            <a:srgbClr val="000000"/>
          </a:solidFill>
          <a:latin typeface="Verdana"/>
          <a:ea typeface="Verdana"/>
          <a:cs typeface="Verdana"/>
        </a:defRPr>
      </a:pPr>
      <a:endParaRPr lang="fr-FR"/>
    </a:p>
  </c:txPr>
  <c:printSettings>
    <c:headerFooter/>
    <c:pageMargins b="1.0" l="0.75" r="0.75" t="1.0" header="0.5" footer="0.5"/>
    <c:pageSetup paperSize="0" orientation="landscape" horizontalDpi="-4" verticalDpi="-4"/>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fr-FR"/>
              <a:t>187Os/188Os  after recent melt percolation</a:t>
            </a:r>
          </a:p>
        </c:rich>
      </c:tx>
      <c:layout>
        <c:manualLayout>
          <c:xMode val="edge"/>
          <c:yMode val="edge"/>
          <c:x val="0.186223810552359"/>
          <c:y val="0.0198300283286119"/>
        </c:manualLayout>
      </c:layout>
      <c:overlay val="0"/>
    </c:title>
    <c:autoTitleDeleted val="0"/>
    <c:plotArea>
      <c:layout>
        <c:manualLayout>
          <c:layoutTarget val="inner"/>
          <c:xMode val="edge"/>
          <c:yMode val="edge"/>
          <c:x val="0.202702970205567"/>
          <c:y val="0.101579487408267"/>
          <c:w val="0.730566497142969"/>
          <c:h val="0.721949766902367"/>
        </c:manualLayout>
      </c:layout>
      <c:scatterChart>
        <c:scatterStyle val="smoothMarker"/>
        <c:varyColors val="0"/>
        <c:ser>
          <c:idx val="0"/>
          <c:order val="0"/>
          <c:tx>
            <c:strRef>
              <c:f>'Melt percolation model'!$X$1</c:f>
              <c:strCache>
                <c:ptCount val="1"/>
                <c:pt idx="0">
                  <c:v>Al2O3 perid after x passages %</c:v>
                </c:pt>
              </c:strCache>
            </c:strRef>
          </c:tx>
          <c:spPr>
            <a:ln w="25400">
              <a:solidFill>
                <a:srgbClr val="000090"/>
              </a:solidFill>
              <a:prstDash val="solid"/>
            </a:ln>
          </c:spPr>
          <c:marker>
            <c:symbol val="diamond"/>
            <c:size val="5"/>
            <c:spPr>
              <a:solidFill>
                <a:srgbClr val="000090"/>
              </a:solidFill>
              <a:ln>
                <a:solidFill>
                  <a:srgbClr val="000090"/>
                </a:solidFill>
              </a:ln>
            </c:spPr>
          </c:marker>
          <c:xVal>
            <c:numRef>
              <c:f>'Melt percolation model'!$X$2:$X$101</c:f>
              <c:numCache>
                <c:formatCode>0.00</c:formatCode>
                <c:ptCount val="100"/>
                <c:pt idx="0">
                  <c:v>4.459974318509579</c:v>
                </c:pt>
                <c:pt idx="1">
                  <c:v>4.163516379430102</c:v>
                </c:pt>
                <c:pt idx="2">
                  <c:v>3.884448799243458</c:v>
                </c:pt>
                <c:pt idx="3">
                  <c:v>3.622707016248368</c:v>
                </c:pt>
                <c:pt idx="4">
                  <c:v>3.378052894259488</c:v>
                </c:pt>
                <c:pt idx="5">
                  <c:v>3.15010013475017</c:v>
                </c:pt>
                <c:pt idx="6">
                  <c:v>2.938339713813056</c:v>
                </c:pt>
                <c:pt idx="7">
                  <c:v>2.742164464917841</c:v>
                </c:pt>
                <c:pt idx="8">
                  <c:v>2.560892138020082</c:v>
                </c:pt>
                <c:pt idx="9">
                  <c:v>2.393786466249941</c:v>
                </c:pt>
                <c:pt idx="10">
                  <c:v>2.240075951870754</c:v>
                </c:pt>
                <c:pt idx="11">
                  <c:v>2.098970236768104</c:v>
                </c:pt>
                <c:pt idx="12">
                  <c:v>1.96967404663979</c:v>
                </c:pt>
                <c:pt idx="13">
                  <c:v>1.851398792522235</c:v>
                </c:pt>
                <c:pt idx="14">
                  <c:v>1.74337198058673</c:v>
                </c:pt>
                <c:pt idx="15">
                  <c:v>1.644844624778996</c:v>
                </c:pt>
                <c:pt idx="16">
                  <c:v>1.555096880928711</c:v>
                </c:pt>
                <c:pt idx="17">
                  <c:v>1.473442129557694</c:v>
                </c:pt>
                <c:pt idx="18">
                  <c:v>1.39922973163276</c:v>
                </c:pt>
                <c:pt idx="19">
                  <c:v>1.331846670343865</c:v>
                </c:pt>
                <c:pt idx="20">
                  <c:v>1.270718275487852</c:v>
                </c:pt>
                <c:pt idx="21">
                  <c:v>1.215308207483837</c:v>
                </c:pt>
                <c:pt idx="22">
                  <c:v>1.165117857186924</c:v>
                </c:pt>
                <c:pt idx="23">
                  <c:v>1.11968529678373</c:v>
                </c:pt>
                <c:pt idx="24">
                  <c:v>1.078583897033897</c:v>
                </c:pt>
                <c:pt idx="25">
                  <c:v>1.041420707538156</c:v>
                </c:pt>
                <c:pt idx="26">
                  <c:v>1.007834679892274</c:v>
                </c:pt>
                <c:pt idx="27">
                  <c:v>0.977494798671382</c:v>
                </c:pt>
                <c:pt idx="28">
                  <c:v>0.950098172194611</c:v>
                </c:pt>
                <c:pt idx="29">
                  <c:v>0.925368123871144</c:v>
                </c:pt>
                <c:pt idx="30">
                  <c:v>0.903052315495644</c:v>
                </c:pt>
                <c:pt idx="31">
                  <c:v>0.88292092598226</c:v>
                </c:pt>
                <c:pt idx="32">
                  <c:v>0.864764902527679</c:v>
                </c:pt>
                <c:pt idx="33">
                  <c:v>0.848394295899361</c:v>
                </c:pt>
                <c:pt idx="34">
                  <c:v>0.833636687287152</c:v>
                </c:pt>
                <c:pt idx="35">
                  <c:v>0.820335710778763</c:v>
                </c:pt>
                <c:pt idx="36">
                  <c:v>0.808349672881305</c:v>
                </c:pt>
                <c:pt idx="37">
                  <c:v>0.797550268486972</c:v>
                </c:pt>
                <c:pt idx="38">
                  <c:v>0.78782139116217</c:v>
                </c:pt>
                <c:pt idx="39">
                  <c:v>0.779058034531966</c:v>
                </c:pt>
                <c:pt idx="40">
                  <c:v>0.77116528075581</c:v>
                </c:pt>
                <c:pt idx="41">
                  <c:v>0.764057371578944</c:v>
                </c:pt>
                <c:pt idx="42">
                  <c:v>0.757656857140595</c:v>
                </c:pt>
                <c:pt idx="43">
                  <c:v>0.751893817578669</c:v>
                </c:pt>
                <c:pt idx="44">
                  <c:v>0.746705152453254</c:v>
                </c:pt>
                <c:pt idx="45">
                  <c:v>0.742033933086742</c:v>
                </c:pt>
                <c:pt idx="46">
                  <c:v>0.737828813062144</c:v>
                </c:pt>
                <c:pt idx="47">
                  <c:v>0.734043492312982</c:v>
                </c:pt>
                <c:pt idx="48">
                  <c:v>0.730636230462456</c:v>
                </c:pt>
                <c:pt idx="49">
                  <c:v>0.727569405313883</c:v>
                </c:pt>
                <c:pt idx="50">
                  <c:v>0.724809112649203</c:v>
                </c:pt>
                <c:pt idx="51">
                  <c:v>0.722324803750211</c:v>
                </c:pt>
                <c:pt idx="52">
                  <c:v>0.720088957312787</c:v>
                </c:pt>
                <c:pt idx="53">
                  <c:v>0.718076782673508</c:v>
                </c:pt>
                <c:pt idx="54">
                  <c:v>0.71626595150796</c:v>
                </c:pt>
                <c:pt idx="55">
                  <c:v>0.71463635538873</c:v>
                </c:pt>
                <c:pt idx="56">
                  <c:v>0.713169886807313</c:v>
                </c:pt>
                <c:pt idx="57">
                  <c:v>0.71185024146725</c:v>
                </c:pt>
                <c:pt idx="58">
                  <c:v>0.710662739845479</c:v>
                </c:pt>
                <c:pt idx="59">
                  <c:v>0.709594166195243</c:v>
                </c:pt>
                <c:pt idx="60">
                  <c:v>0.708632623327112</c:v>
                </c:pt>
                <c:pt idx="61">
                  <c:v>0.707767401655345</c:v>
                </c:pt>
                <c:pt idx="62">
                  <c:v>0.706988861135362</c:v>
                </c:pt>
                <c:pt idx="63">
                  <c:v>0.706288324845265</c:v>
                </c:pt>
                <c:pt idx="64">
                  <c:v>0.705657983080753</c:v>
                </c:pt>
                <c:pt idx="65">
                  <c:v>0.705090806939158</c:v>
                </c:pt>
                <c:pt idx="66">
                  <c:v>0.704580470465337</c:v>
                </c:pt>
                <c:pt idx="67">
                  <c:v>0.704121280520558</c:v>
                </c:pt>
                <c:pt idx="68">
                  <c:v>0.703708113615883</c:v>
                </c:pt>
                <c:pt idx="69">
                  <c:v>0.703336359024594</c:v>
                </c:pt>
                <c:pt idx="70">
                  <c:v>0.703001867554486</c:v>
                </c:pt>
                <c:pt idx="71">
                  <c:v>0.70270090542095</c:v>
                </c:pt>
                <c:pt idx="72">
                  <c:v>0.702430112716227</c:v>
                </c:pt>
                <c:pt idx="73">
                  <c:v>0.702186466019515</c:v>
                </c:pt>
                <c:pt idx="74">
                  <c:v>0.701967244737191</c:v>
                </c:pt>
                <c:pt idx="75">
                  <c:v>0.701770000802762</c:v>
                </c:pt>
                <c:pt idx="76">
                  <c:v>0.701592531402601</c:v>
                </c:pt>
                <c:pt idx="77">
                  <c:v>0.701432854426444</c:v>
                </c:pt>
                <c:pt idx="78">
                  <c:v>0.701289186371356</c:v>
                </c:pt>
                <c:pt idx="79">
                  <c:v>0.701159922454714</c:v>
                </c:pt>
                <c:pt idx="80">
                  <c:v>0.701043618715969</c:v>
                </c:pt>
                <c:pt idx="81">
                  <c:v>0.700938975908778</c:v>
                </c:pt>
                <c:pt idx="82">
                  <c:v>0.700844825004824</c:v>
                </c:pt>
                <c:pt idx="83">
                  <c:v>0.700760114148373</c:v>
                </c:pt>
                <c:pt idx="84">
                  <c:v>0.700683896916647</c:v>
                </c:pt>
                <c:pt idx="85">
                  <c:v>0.700615321755509</c:v>
                </c:pt>
                <c:pt idx="86">
                  <c:v>0.700553622472969</c:v>
                </c:pt>
                <c:pt idx="87">
                  <c:v>0.700498109684722</c:v>
                </c:pt>
                <c:pt idx="88">
                  <c:v>0.700448163116488</c:v>
                </c:pt>
                <c:pt idx="89">
                  <c:v>0.70040322467743</c:v>
                </c:pt>
                <c:pt idx="90">
                  <c:v>0.700362792227486</c:v>
                </c:pt>
                <c:pt idx="91">
                  <c:v>0.700326413969144</c:v>
                </c:pt>
                <c:pt idx="92">
                  <c:v>0.700293683401167</c:v>
                </c:pt>
                <c:pt idx="93">
                  <c:v>0.700264234777974</c:v>
                </c:pt>
                <c:pt idx="94">
                  <c:v>0.700237739024062</c:v>
                </c:pt>
                <c:pt idx="95">
                  <c:v>0.700213900057877</c:v>
                </c:pt>
                <c:pt idx="96">
                  <c:v>0.700192451484125</c:v>
                </c:pt>
                <c:pt idx="97">
                  <c:v>0.700173153617616</c:v>
                </c:pt>
                <c:pt idx="98">
                  <c:v>0.700155790805418</c:v>
                </c:pt>
                <c:pt idx="99">
                  <c:v>0.700140169017437</c:v>
                </c:pt>
              </c:numCache>
            </c:numRef>
          </c:xVal>
          <c:yVal>
            <c:numRef>
              <c:f>'Melt percolation model'!$AH$2:$AH$101</c:f>
              <c:numCache>
                <c:formatCode>0.0000</c:formatCode>
                <c:ptCount val="100"/>
                <c:pt idx="0">
                  <c:v>0.122257673960934</c:v>
                </c:pt>
                <c:pt idx="1">
                  <c:v>0.117123587158875</c:v>
                </c:pt>
                <c:pt idx="2">
                  <c:v>0.117103870811552</c:v>
                </c:pt>
                <c:pt idx="3">
                  <c:v>0.117103806906759</c:v>
                </c:pt>
                <c:pt idx="4">
                  <c:v>0.117103806699718</c:v>
                </c:pt>
                <c:pt idx="5">
                  <c:v>0.117103806699047</c:v>
                </c:pt>
                <c:pt idx="6">
                  <c:v>0.117103806699045</c:v>
                </c:pt>
                <c:pt idx="7">
                  <c:v>0.117103806699045</c:v>
                </c:pt>
                <c:pt idx="8">
                  <c:v>0.117103806699045</c:v>
                </c:pt>
                <c:pt idx="9">
                  <c:v>0.117103806699045</c:v>
                </c:pt>
                <c:pt idx="10">
                  <c:v>0.117103806699045</c:v>
                </c:pt>
                <c:pt idx="11">
                  <c:v>0.117103806699045</c:v>
                </c:pt>
                <c:pt idx="12">
                  <c:v>0.117103806699045</c:v>
                </c:pt>
                <c:pt idx="13">
                  <c:v>0.117103806699045</c:v>
                </c:pt>
                <c:pt idx="14">
                  <c:v>0.117103806699045</c:v>
                </c:pt>
                <c:pt idx="15">
                  <c:v>0.117103806699045</c:v>
                </c:pt>
                <c:pt idx="16">
                  <c:v>0.117103806699045</c:v>
                </c:pt>
                <c:pt idx="17">
                  <c:v>0.117103806699045</c:v>
                </c:pt>
                <c:pt idx="18">
                  <c:v>0.117103806699045</c:v>
                </c:pt>
                <c:pt idx="19">
                  <c:v>0.117103806699045</c:v>
                </c:pt>
                <c:pt idx="20">
                  <c:v>0.117103806699045</c:v>
                </c:pt>
                <c:pt idx="21">
                  <c:v>0.117103806699045</c:v>
                </c:pt>
                <c:pt idx="22">
                  <c:v>0.117103806699045</c:v>
                </c:pt>
                <c:pt idx="23">
                  <c:v>0.117103806699045</c:v>
                </c:pt>
                <c:pt idx="24">
                  <c:v>0.117103806699045</c:v>
                </c:pt>
                <c:pt idx="25">
                  <c:v>0.117103806699045</c:v>
                </c:pt>
                <c:pt idx="26">
                  <c:v>0.117103806699045</c:v>
                </c:pt>
                <c:pt idx="27">
                  <c:v>0.117103806699045</c:v>
                </c:pt>
                <c:pt idx="28">
                  <c:v>0.117103806699045</c:v>
                </c:pt>
                <c:pt idx="29">
                  <c:v>0.117103806699045</c:v>
                </c:pt>
                <c:pt idx="30">
                  <c:v>0.117103806699045</c:v>
                </c:pt>
                <c:pt idx="31">
                  <c:v>0.117103806699045</c:v>
                </c:pt>
                <c:pt idx="32">
                  <c:v>0.117103806699045</c:v>
                </c:pt>
                <c:pt idx="33">
                  <c:v>0.117103806699045</c:v>
                </c:pt>
                <c:pt idx="34">
                  <c:v>0.117103806699045</c:v>
                </c:pt>
                <c:pt idx="35">
                  <c:v>0.117103806699045</c:v>
                </c:pt>
                <c:pt idx="36">
                  <c:v>0.117103806699045</c:v>
                </c:pt>
                <c:pt idx="37">
                  <c:v>0.117103806699045</c:v>
                </c:pt>
                <c:pt idx="38">
                  <c:v>0.117103806699045</c:v>
                </c:pt>
                <c:pt idx="39">
                  <c:v>0.117103806699045</c:v>
                </c:pt>
                <c:pt idx="40">
                  <c:v>0.117103806699045</c:v>
                </c:pt>
                <c:pt idx="41">
                  <c:v>0.117103806699045</c:v>
                </c:pt>
                <c:pt idx="42">
                  <c:v>0.117103806699045</c:v>
                </c:pt>
                <c:pt idx="43">
                  <c:v>0.117103806699045</c:v>
                </c:pt>
                <c:pt idx="44">
                  <c:v>0.117103806699045</c:v>
                </c:pt>
                <c:pt idx="45">
                  <c:v>0.117103806699045</c:v>
                </c:pt>
                <c:pt idx="46">
                  <c:v>0.117103806699045</c:v>
                </c:pt>
                <c:pt idx="47">
                  <c:v>0.117103806699045</c:v>
                </c:pt>
                <c:pt idx="48">
                  <c:v>0.117103806699045</c:v>
                </c:pt>
                <c:pt idx="49">
                  <c:v>0.117103806699045</c:v>
                </c:pt>
                <c:pt idx="50">
                  <c:v>0.117103806699045</c:v>
                </c:pt>
                <c:pt idx="51">
                  <c:v>0.117103806699045</c:v>
                </c:pt>
                <c:pt idx="52">
                  <c:v>0.117103806699045</c:v>
                </c:pt>
                <c:pt idx="53">
                  <c:v>0.117103806699045</c:v>
                </c:pt>
                <c:pt idx="54">
                  <c:v>0.117103806699045</c:v>
                </c:pt>
                <c:pt idx="55">
                  <c:v>0.117103806699045</c:v>
                </c:pt>
                <c:pt idx="56">
                  <c:v>0.117103806699045</c:v>
                </c:pt>
                <c:pt idx="57">
                  <c:v>0.117103806699045</c:v>
                </c:pt>
                <c:pt idx="58">
                  <c:v>0.117103806699045</c:v>
                </c:pt>
                <c:pt idx="59">
                  <c:v>0.117103806699045</c:v>
                </c:pt>
                <c:pt idx="60">
                  <c:v>0.117103806699045</c:v>
                </c:pt>
                <c:pt idx="61">
                  <c:v>0.117103806699045</c:v>
                </c:pt>
                <c:pt idx="62">
                  <c:v>0.117103806699045</c:v>
                </c:pt>
                <c:pt idx="63">
                  <c:v>0.117103806699045</c:v>
                </c:pt>
                <c:pt idx="64">
                  <c:v>0.117103806699045</c:v>
                </c:pt>
                <c:pt idx="65">
                  <c:v>0.117103806699045</c:v>
                </c:pt>
                <c:pt idx="66">
                  <c:v>0.117103806699045</c:v>
                </c:pt>
                <c:pt idx="67">
                  <c:v>0.117103806699045</c:v>
                </c:pt>
                <c:pt idx="68">
                  <c:v>0.117103806699045</c:v>
                </c:pt>
                <c:pt idx="69">
                  <c:v>0.117103806699045</c:v>
                </c:pt>
                <c:pt idx="70">
                  <c:v>0.117103806699045</c:v>
                </c:pt>
                <c:pt idx="71">
                  <c:v>0.117103806699045</c:v>
                </c:pt>
                <c:pt idx="72">
                  <c:v>0.117103806699045</c:v>
                </c:pt>
                <c:pt idx="73">
                  <c:v>0.117103806699045</c:v>
                </c:pt>
                <c:pt idx="74">
                  <c:v>0.117103806699045</c:v>
                </c:pt>
                <c:pt idx="75">
                  <c:v>0.117103806699045</c:v>
                </c:pt>
                <c:pt idx="76">
                  <c:v>0.117103806699045</c:v>
                </c:pt>
                <c:pt idx="77">
                  <c:v>0.117103806699045</c:v>
                </c:pt>
                <c:pt idx="78">
                  <c:v>0.117103806699045</c:v>
                </c:pt>
                <c:pt idx="79">
                  <c:v>0.117103806699045</c:v>
                </c:pt>
                <c:pt idx="80">
                  <c:v>0.117103806699045</c:v>
                </c:pt>
                <c:pt idx="81">
                  <c:v>0.117103806699045</c:v>
                </c:pt>
                <c:pt idx="82">
                  <c:v>0.117103806699045</c:v>
                </c:pt>
                <c:pt idx="83">
                  <c:v>0.117103806699045</c:v>
                </c:pt>
                <c:pt idx="84">
                  <c:v>0.117103806699045</c:v>
                </c:pt>
                <c:pt idx="85">
                  <c:v>0.117103806699045</c:v>
                </c:pt>
                <c:pt idx="86">
                  <c:v>0.117103806699045</c:v>
                </c:pt>
                <c:pt idx="87">
                  <c:v>0.117103806699045</c:v>
                </c:pt>
                <c:pt idx="88">
                  <c:v>0.117103806699045</c:v>
                </c:pt>
                <c:pt idx="89">
                  <c:v>0.117103806699045</c:v>
                </c:pt>
                <c:pt idx="90">
                  <c:v>0.117103806699045</c:v>
                </c:pt>
                <c:pt idx="91">
                  <c:v>0.117103806699045</c:v>
                </c:pt>
                <c:pt idx="92">
                  <c:v>0.117103806699045</c:v>
                </c:pt>
                <c:pt idx="93">
                  <c:v>0.117103806699045</c:v>
                </c:pt>
                <c:pt idx="94">
                  <c:v>0.117103806699045</c:v>
                </c:pt>
                <c:pt idx="95">
                  <c:v>0.117103806699045</c:v>
                </c:pt>
                <c:pt idx="96">
                  <c:v>0.117103806699045</c:v>
                </c:pt>
                <c:pt idx="97">
                  <c:v>0.117103806699045</c:v>
                </c:pt>
                <c:pt idx="98">
                  <c:v>0.117103806699045</c:v>
                </c:pt>
                <c:pt idx="99">
                  <c:v>0.117103806699045</c:v>
                </c:pt>
              </c:numCache>
            </c:numRef>
          </c:yVal>
          <c:smooth val="0"/>
        </c:ser>
        <c:dLbls>
          <c:showLegendKey val="0"/>
          <c:showVal val="0"/>
          <c:showCatName val="0"/>
          <c:showSerName val="0"/>
          <c:showPercent val="0"/>
          <c:showBubbleSize val="0"/>
        </c:dLbls>
        <c:axId val="2138006664"/>
        <c:axId val="2138015528"/>
      </c:scatterChart>
      <c:valAx>
        <c:axId val="2138006664"/>
        <c:scaling>
          <c:orientation val="minMax"/>
        </c:scaling>
        <c:delete val="0"/>
        <c:axPos val="b"/>
        <c:title>
          <c:tx>
            <c:rich>
              <a:bodyPr/>
              <a:lstStyle/>
              <a:p>
                <a:pPr>
                  <a:defRPr sz="1200" b="1" i="0" u="none" strike="noStrike" baseline="0">
                    <a:solidFill>
                      <a:srgbClr val="000000"/>
                    </a:solidFill>
                    <a:latin typeface="Verdana"/>
                    <a:ea typeface="Verdana"/>
                    <a:cs typeface="Verdana"/>
                  </a:defRPr>
                </a:pPr>
                <a:r>
                  <a:rPr lang="fr-FR"/>
                  <a:t>Al2O3 (wt. %)</a:t>
                </a:r>
              </a:p>
            </c:rich>
          </c:tx>
          <c:layout>
            <c:manualLayout>
              <c:xMode val="edge"/>
              <c:yMode val="edge"/>
              <c:x val="0.432433090502091"/>
              <c:y val="0.894736900805246"/>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Verdana"/>
                <a:ea typeface="Verdana"/>
                <a:cs typeface="Verdana"/>
              </a:defRPr>
            </a:pPr>
            <a:endParaRPr lang="fr-FR"/>
          </a:p>
        </c:txPr>
        <c:crossAx val="2138015528"/>
        <c:crosses val="autoZero"/>
        <c:crossBetween val="midCat"/>
      </c:valAx>
      <c:valAx>
        <c:axId val="2138015528"/>
        <c:scaling>
          <c:orientation val="minMax"/>
          <c:max val="0.136"/>
          <c:min val="0.111"/>
        </c:scaling>
        <c:delete val="0"/>
        <c:axPos val="l"/>
        <c:majorGridlines>
          <c:spPr>
            <a:ln w="3175">
              <a:solidFill>
                <a:srgbClr val="000000"/>
              </a:solidFill>
              <a:prstDash val="sysDash"/>
            </a:ln>
          </c:spPr>
        </c:majorGridlines>
        <c:title>
          <c:tx>
            <c:rich>
              <a:bodyPr/>
              <a:lstStyle/>
              <a:p>
                <a:pPr>
                  <a:defRPr sz="1200" b="1" i="0" u="none" strike="noStrike" baseline="0">
                    <a:solidFill>
                      <a:srgbClr val="000000"/>
                    </a:solidFill>
                    <a:latin typeface="Verdana"/>
                    <a:ea typeface="Verdana"/>
                    <a:cs typeface="Verdana"/>
                  </a:defRPr>
                </a:pPr>
                <a:r>
                  <a:rPr lang="fr-FR"/>
                  <a:t>187Os/188Os</a:t>
                </a:r>
              </a:p>
            </c:rich>
          </c:tx>
          <c:layout>
            <c:manualLayout>
              <c:xMode val="edge"/>
              <c:yMode val="edge"/>
              <c:x val="0.0351351935122823"/>
              <c:y val="0.287925765653231"/>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Verdana"/>
                <a:ea typeface="Verdana"/>
                <a:cs typeface="Verdana"/>
              </a:defRPr>
            </a:pPr>
            <a:endParaRPr lang="fr-FR"/>
          </a:p>
        </c:txPr>
        <c:crossAx val="2138006664"/>
        <c:crosses val="autoZero"/>
        <c:crossBetween val="midCat"/>
      </c:valAx>
      <c:spPr>
        <a:no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Verdana"/>
          <a:ea typeface="Verdana"/>
          <a:cs typeface="Verdana"/>
        </a:defRPr>
      </a:pPr>
      <a:endParaRPr lang="fr-FR"/>
    </a:p>
  </c:txPr>
  <c:printSettings>
    <c:headerFooter/>
    <c:pageMargins b="1.0" l="0.75" r="0.75" t="1.0"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99404369608"/>
          <c:y val="0.0211026105963884"/>
          <c:w val="0.731862889692082"/>
          <c:h val="0.760871584344175"/>
        </c:manualLayout>
      </c:layout>
      <c:scatterChart>
        <c:scatterStyle val="smoothMarker"/>
        <c:varyColors val="0"/>
        <c:ser>
          <c:idx val="0"/>
          <c:order val="0"/>
          <c:tx>
            <c:strRef>
              <c:f>'Melt percolation model'!$U$1</c:f>
              <c:strCache>
                <c:ptCount val="1"/>
                <c:pt idx="0">
                  <c:v>187Re/188Os </c:v>
                </c:pt>
              </c:strCache>
            </c:strRef>
          </c:tx>
          <c:spPr>
            <a:ln w="28575">
              <a:noFill/>
            </a:ln>
          </c:spPr>
          <c:marker>
            <c:symbol val="diamond"/>
            <c:size val="9"/>
            <c:spPr>
              <a:solidFill>
                <a:srgbClr val="FF99CC"/>
              </a:solidFill>
              <a:ln>
                <a:solidFill>
                  <a:srgbClr val="900000"/>
                </a:solidFill>
                <a:prstDash val="solid"/>
              </a:ln>
            </c:spPr>
          </c:marker>
          <c:xVal>
            <c:numRef>
              <c:f>'Melt percolation model'!$AM$2:$AM$100</c:f>
              <c:numCache>
                <c:formatCode>0.0000</c:formatCode>
                <c:ptCount val="99"/>
                <c:pt idx="0">
                  <c:v>0.076902671928985</c:v>
                </c:pt>
                <c:pt idx="1">
                  <c:v>0.071002692692447</c:v>
                </c:pt>
                <c:pt idx="2">
                  <c:v>0.0654563689029771</c:v>
                </c:pt>
                <c:pt idx="3">
                  <c:v>0.0602613173686127</c:v>
                </c:pt>
                <c:pt idx="4">
                  <c:v>0.0554117656910487</c:v>
                </c:pt>
                <c:pt idx="5">
                  <c:v>0.0508990672819116</c:v>
                </c:pt>
                <c:pt idx="6">
                  <c:v>0.0467122136059924</c:v>
                </c:pt>
                <c:pt idx="7">
                  <c:v>0.0428383265120018</c:v>
                </c:pt>
                <c:pt idx="8">
                  <c:v>0.039263117742613</c:v>
                </c:pt>
                <c:pt idx="9">
                  <c:v>0.0359713067333714</c:v>
                </c:pt>
                <c:pt idx="10">
                  <c:v>0.0329469913965156</c:v>
                </c:pt>
                <c:pt idx="11">
                  <c:v>0.030173969615635</c:v>
                </c:pt>
                <c:pt idx="12">
                  <c:v>0.027636011602385</c:v>
                </c:pt>
                <c:pt idx="13">
                  <c:v>0.0253170850977478</c:v>
                </c:pt>
                <c:pt idx="14">
                  <c:v>0.0232015366878816</c:v>
                </c:pt>
                <c:pt idx="15">
                  <c:v>0.0212742333220771</c:v>
                </c:pt>
                <c:pt idx="16">
                  <c:v>0.0195206685513664</c:v>
                </c:pt>
                <c:pt idx="17">
                  <c:v>0.0179270381348185</c:v>
                </c:pt>
                <c:pt idx="18">
                  <c:v>0.016480289564285</c:v>
                </c:pt>
                <c:pt idx="19">
                  <c:v>0.0151681498052418</c:v>
                </c:pt>
                <c:pt idx="20">
                  <c:v>0.0139791351978833</c:v>
                </c:pt>
                <c:pt idx="21">
                  <c:v>0.012902547053689</c:v>
                </c:pt>
                <c:pt idx="22">
                  <c:v>0.0119284560524795</c:v>
                </c:pt>
                <c:pt idx="23">
                  <c:v>0.0110476781183306</c:v>
                </c:pt>
                <c:pt idx="24">
                  <c:v>0.0102517440466064</c:v>
                </c:pt>
                <c:pt idx="25">
                  <c:v>0.00953286477955079</c:v>
                </c:pt>
                <c:pt idx="26">
                  <c:v>0.00888389389026519</c:v>
                </c:pt>
                <c:pt idx="27">
                  <c:v>0.00829828853687473</c:v>
                </c:pt>
                <c:pt idx="28">
                  <c:v>0.0077700698900978</c:v>
                </c:pt>
                <c:pt idx="29">
                  <c:v>0.00729378381645837</c:v>
                </c:pt>
                <c:pt idx="30">
                  <c:v>0.00686446241315065</c:v>
                </c:pt>
                <c:pt idx="31">
                  <c:v>0.00647758683565557</c:v>
                </c:pt>
                <c:pt idx="32">
                  <c:v>0.00612905173197557</c:v>
                </c:pt>
                <c:pt idx="33">
                  <c:v>0.00581513149418343</c:v>
                </c:pt>
                <c:pt idx="34">
                  <c:v>0.00553244845543113</c:v>
                </c:pt>
                <c:pt idx="35">
                  <c:v>0.00527794309546846</c:v>
                </c:pt>
                <c:pt idx="36">
                  <c:v>0.00504884626722826</c:v>
                </c:pt>
                <c:pt idx="37">
                  <c:v>0.00484265341863155</c:v>
                </c:pt>
                <c:pt idx="38">
                  <c:v>0.00465710075526517</c:v>
                </c:pt>
                <c:pt idx="39">
                  <c:v>0.00449014326911465</c:v>
                </c:pt>
                <c:pt idx="40">
                  <c:v>0.00433993454450757</c:v>
                </c:pt>
                <c:pt idx="41">
                  <c:v>0.00420480824350479</c:v>
                </c:pt>
                <c:pt idx="42">
                  <c:v>0.00408326116806199</c:v>
                </c:pt>
                <c:pt idx="43">
                  <c:v>0.00397393779445959</c:v>
                </c:pt>
                <c:pt idx="44">
                  <c:v>0.00387561617601926</c:v>
                </c:pt>
                <c:pt idx="45">
                  <c:v>0.00378719511238729</c:v>
                </c:pt>
                <c:pt idx="46">
                  <c:v>0.00370768248718327</c:v>
                </c:pt>
                <c:pt idx="47">
                  <c:v>0.00363618468020154</c:v>
                </c:pt>
                <c:pt idx="48">
                  <c:v>0.00357189696530823</c:v>
                </c:pt>
                <c:pt idx="49">
                  <c:v>0.00351409481046172</c:v>
                </c:pt>
                <c:pt idx="50">
                  <c:v>0.00346212600171684</c:v>
                </c:pt>
                <c:pt idx="51">
                  <c:v>0.00341540351851455</c:v>
                </c:pt>
                <c:pt idx="52">
                  <c:v>0.00337339909290713</c:v>
                </c:pt>
                <c:pt idx="53">
                  <c:v>0.00333563739055028</c:v>
                </c:pt>
                <c:pt idx="54">
                  <c:v>0.00330169075625477</c:v>
                </c:pt>
                <c:pt idx="55">
                  <c:v>0.00327117447159965</c:v>
                </c:pt>
                <c:pt idx="56">
                  <c:v>0.00324374247654337</c:v>
                </c:pt>
                <c:pt idx="57">
                  <c:v>0.003219083511121</c:v>
                </c:pt>
                <c:pt idx="58">
                  <c:v>0.00319691763718073</c:v>
                </c:pt>
                <c:pt idx="59">
                  <c:v>0.00317699310369685</c:v>
                </c:pt>
                <c:pt idx="60">
                  <c:v>0.00315908352250579</c:v>
                </c:pt>
                <c:pt idx="61">
                  <c:v>0.00314298532435852</c:v>
                </c:pt>
                <c:pt idx="62">
                  <c:v>0.0031285154679799</c:v>
                </c:pt>
                <c:pt idx="63">
                  <c:v>0.00311550937738648</c:v>
                </c:pt>
                <c:pt idx="64">
                  <c:v>0.00310381908505532</c:v>
                </c:pt>
                <c:pt idx="65">
                  <c:v>0.0030933115606711</c:v>
                </c:pt>
                <c:pt idx="66">
                  <c:v>0.00308386720712312</c:v>
                </c:pt>
                <c:pt idx="67">
                  <c:v>0.00307537850719179</c:v>
                </c:pt>
                <c:pt idx="68">
                  <c:v>0.00306774880596983</c:v>
                </c:pt>
                <c:pt idx="69">
                  <c:v>0.00306089121551989</c:v>
                </c:pt>
                <c:pt idx="70">
                  <c:v>0.0030547276295905</c:v>
                </c:pt>
                <c:pt idx="71">
                  <c:v>0.00304918783740756</c:v>
                </c:pt>
                <c:pt idx="72">
                  <c:v>0.00304420872663989</c:v>
                </c:pt>
                <c:pt idx="73">
                  <c:v>0.0030397335666153</c:v>
                </c:pt>
                <c:pt idx="74">
                  <c:v>0.0030357113637469</c:v>
                </c:pt>
                <c:pt idx="75">
                  <c:v>0.00303209628192761</c:v>
                </c:pt>
                <c:pt idx="76">
                  <c:v>0.00302884712137043</c:v>
                </c:pt>
                <c:pt idx="77">
                  <c:v>0.00302592685002237</c:v>
                </c:pt>
                <c:pt idx="78">
                  <c:v>0.0030233021822654</c:v>
                </c:pt>
                <c:pt idx="79">
                  <c:v>0.00302094320014645</c:v>
                </c:pt>
                <c:pt idx="80">
                  <c:v>0.00301882301285434</c:v>
                </c:pt>
                <c:pt idx="81">
                  <c:v>0.00301691745059068</c:v>
                </c:pt>
                <c:pt idx="82">
                  <c:v>0.00301520478936816</c:v>
                </c:pt>
                <c:pt idx="83">
                  <c:v>0.00301366550361758</c:v>
                </c:pt>
                <c:pt idx="84">
                  <c:v>0.00301228204379843</c:v>
                </c:pt>
                <c:pt idx="85">
                  <c:v>0.00301103863648972</c:v>
                </c:pt>
                <c:pt idx="86">
                  <c:v>0.00300992110469193</c:v>
                </c:pt>
                <c:pt idx="87">
                  <c:v>0.00300891670629903</c:v>
                </c:pt>
                <c:pt idx="88">
                  <c:v>0.00300801398890557</c:v>
                </c:pt>
                <c:pt idx="89">
                  <c:v>0.00300720265929837</c:v>
                </c:pt>
                <c:pt idx="90">
                  <c:v>0.00300647346614911</c:v>
                </c:pt>
                <c:pt idx="91">
                  <c:v>0.00300581809457348</c:v>
                </c:pt>
                <c:pt idx="92">
                  <c:v>0.00300522907135757</c:v>
                </c:pt>
                <c:pt idx="93">
                  <c:v>0.0030046996797728</c:v>
                </c:pt>
                <c:pt idx="94">
                  <c:v>0.00300422388301008</c:v>
                </c:pt>
                <c:pt idx="95">
                  <c:v>0.00300379625536133</c:v>
                </c:pt>
                <c:pt idx="96">
                  <c:v>0.00300341192036499</c:v>
                </c:pt>
                <c:pt idx="97">
                  <c:v>0.00300306649521106</c:v>
                </c:pt>
                <c:pt idx="98">
                  <c:v>0.00300275604077237</c:v>
                </c:pt>
              </c:numCache>
            </c:numRef>
          </c:xVal>
          <c:yVal>
            <c:numRef>
              <c:f>'Melt percolation model'!$U$2:$U$100</c:f>
              <c:numCache>
                <c:formatCode>0.0000</c:formatCode>
                <c:ptCount val="99"/>
                <c:pt idx="0">
                  <c:v>0.418176553245671</c:v>
                </c:pt>
                <c:pt idx="1">
                  <c:v>0.441236500218444</c:v>
                </c:pt>
                <c:pt idx="2">
                  <c:v>0.393338745948791</c:v>
                </c:pt>
                <c:pt idx="3">
                  <c:v>0.350654629904282</c:v>
                </c:pt>
                <c:pt idx="4">
                  <c:v>0.31281252434105</c:v>
                </c:pt>
                <c:pt idx="5">
                  <c:v>0.27925432174026</c:v>
                </c:pt>
                <c:pt idx="6">
                  <c:v>0.24948754224812</c:v>
                </c:pt>
                <c:pt idx="7">
                  <c:v>0.223077827548228</c:v>
                </c:pt>
                <c:pt idx="8">
                  <c:v>0.199641783176106</c:v>
                </c:pt>
                <c:pt idx="9">
                  <c:v>0.178840759498901</c:v>
                </c:pt>
                <c:pt idx="10">
                  <c:v>0.160375438631327</c:v>
                </c:pt>
                <c:pt idx="11">
                  <c:v>0.143981113815001</c:v>
                </c:pt>
                <c:pt idx="12">
                  <c:v>0.129423565434045</c:v>
                </c:pt>
                <c:pt idx="13">
                  <c:v>0.116495452449498</c:v>
                </c:pt>
                <c:pt idx="14">
                  <c:v>0.105013150177369</c:v>
                </c:pt>
                <c:pt idx="15">
                  <c:v>0.0948139754677052</c:v>
                </c:pt>
                <c:pt idx="16">
                  <c:v>0.0857537488307734</c:v>
                </c:pt>
                <c:pt idx="17">
                  <c:v>0.0777046501950312</c:v>
                </c:pt>
                <c:pt idx="18">
                  <c:v>0.0705533310067753</c:v>
                </c:pt>
                <c:pt idx="19">
                  <c:v>0.0641992504847168</c:v>
                </c:pt>
                <c:pt idx="20">
                  <c:v>0.0585532081799282</c:v>
                </c:pt>
                <c:pt idx="21">
                  <c:v>0.0535360486895269</c:v>
                </c:pt>
                <c:pt idx="22">
                  <c:v>0.0490775175350297</c:v>
                </c:pt>
                <c:pt idx="23">
                  <c:v>0.0451152499289258</c:v>
                </c:pt>
                <c:pt idx="24">
                  <c:v>0.0415938764861141</c:v>
                </c:pt>
                <c:pt idx="25">
                  <c:v>0.0384642319487558</c:v>
                </c:pt>
                <c:pt idx="26">
                  <c:v>0.0356826547322662</c:v>
                </c:pt>
                <c:pt idx="27">
                  <c:v>0.0332103666070433</c:v>
                </c:pt>
                <c:pt idx="28">
                  <c:v>0.0310129231389182</c:v>
                </c:pt>
                <c:pt idx="29">
                  <c:v>0.0290597266496373</c:v>
                </c:pt>
                <c:pt idx="30">
                  <c:v>0.0273235944508913</c:v>
                </c:pt>
                <c:pt idx="31">
                  <c:v>0.0257803759717329</c:v>
                </c:pt>
                <c:pt idx="32">
                  <c:v>0.0244086131568487</c:v>
                </c:pt>
                <c:pt idx="33">
                  <c:v>0.0231892391766868</c:v>
                </c:pt>
                <c:pt idx="34">
                  <c:v>0.0221053110723538</c:v>
                </c:pt>
                <c:pt idx="35">
                  <c:v>0.021141772469165</c:v>
                </c:pt>
                <c:pt idx="36">
                  <c:v>0.0202852429419126</c:v>
                </c:pt>
                <c:pt idx="37">
                  <c:v>0.019523831010198</c:v>
                </c:pt>
                <c:pt idx="38">
                  <c:v>0.018846968090351</c:v>
                </c:pt>
                <c:pt idx="39">
                  <c:v>0.0182452610374133</c:v>
                </c:pt>
                <c:pt idx="40">
                  <c:v>0.0177103611814908</c:v>
                </c:pt>
                <c:pt idx="41">
                  <c:v>0.0172348480019022</c:v>
                </c:pt>
                <c:pt idx="42">
                  <c:v>0.0168121257938231</c:v>
                </c:pt>
                <c:pt idx="43">
                  <c:v>0.0164363318688995</c:v>
                </c:pt>
                <c:pt idx="44">
                  <c:v>0.0161022549965059</c:v>
                </c:pt>
                <c:pt idx="45">
                  <c:v>0.0158052629385308</c:v>
                </c:pt>
                <c:pt idx="46">
                  <c:v>0.0155412380600064</c:v>
                </c:pt>
                <c:pt idx="47">
                  <c:v>0.015306520112549</c:v>
                </c:pt>
                <c:pt idx="48">
                  <c:v>0.0150978553891557</c:v>
                </c:pt>
                <c:pt idx="49">
                  <c:v>0.014912351538938</c:v>
                </c:pt>
                <c:pt idx="50">
                  <c:v>0.0147474374101947</c:v>
                </c:pt>
                <c:pt idx="51">
                  <c:v>0.0146008273610184</c:v>
                </c:pt>
                <c:pt idx="52">
                  <c:v>0.0144704895394214</c:v>
                </c:pt>
                <c:pt idx="53">
                  <c:v>0.0143546176906835</c:v>
                </c:pt>
                <c:pt idx="54">
                  <c:v>0.0142516060990605</c:v>
                </c:pt>
                <c:pt idx="55">
                  <c:v>0.0141600273148825</c:v>
                </c:pt>
                <c:pt idx="56">
                  <c:v>0.0140786123570177</c:v>
                </c:pt>
                <c:pt idx="57">
                  <c:v>0.0140062331152741</c:v>
                </c:pt>
                <c:pt idx="58">
                  <c:v>0.0139418867080144</c:v>
                </c:pt>
                <c:pt idx="59">
                  <c:v>0.0138846815775418</c:v>
                </c:pt>
                <c:pt idx="60">
                  <c:v>0.0138338251300333</c:v>
                </c:pt>
                <c:pt idx="61">
                  <c:v>0.0137886127483174</c:v>
                </c:pt>
                <c:pt idx="62">
                  <c:v>0.0137484180249062</c:v>
                </c:pt>
                <c:pt idx="63">
                  <c:v>0.0137126840796745</c:v>
                </c:pt>
                <c:pt idx="64">
                  <c:v>0.0136809158416643</c:v>
                </c:pt>
                <c:pt idx="65">
                  <c:v>0.0136526731879003</c:v>
                </c:pt>
                <c:pt idx="66">
                  <c:v>0.013627564844011</c:v>
                </c:pt>
                <c:pt idx="67">
                  <c:v>0.0136052429620371</c:v>
                </c:pt>
                <c:pt idx="68">
                  <c:v>0.0135853983002149</c:v>
                </c:pt>
                <c:pt idx="69">
                  <c:v>0.013567755937879</c:v>
                </c:pt>
                <c:pt idx="70">
                  <c:v>0.0135520714660614</c:v>
                </c:pt>
                <c:pt idx="71">
                  <c:v>0.0135381276009648</c:v>
                </c:pt>
                <c:pt idx="72">
                  <c:v>0.0135257311733547</c:v>
                </c:pt>
                <c:pt idx="73">
                  <c:v>0.0135147104521348</c:v>
                </c:pt>
                <c:pt idx="74">
                  <c:v>0.0135049127650016</c:v>
                </c:pt>
                <c:pt idx="75">
                  <c:v>0.0134962023831978</c:v>
                </c:pt>
                <c:pt idx="76">
                  <c:v>0.0134884586410462</c:v>
                </c:pt>
                <c:pt idx="77">
                  <c:v>0.0134815742641999</c:v>
                </c:pt>
                <c:pt idx="78">
                  <c:v>0.0134754538834412</c:v>
                </c:pt>
                <c:pt idx="79">
                  <c:v>0.0134700127134317</c:v>
                </c:pt>
                <c:pt idx="80">
                  <c:v>0.0134651753781049</c:v>
                </c:pt>
                <c:pt idx="81">
                  <c:v>0.0134608748664234</c:v>
                </c:pt>
                <c:pt idx="82">
                  <c:v>0.0134570516040315</c:v>
                </c:pt>
                <c:pt idx="83">
                  <c:v>0.0134536526279391</c:v>
                </c:pt>
                <c:pt idx="84">
                  <c:v>0.0134506308528014</c:v>
                </c:pt>
                <c:pt idx="85">
                  <c:v>0.0134479444186291</c:v>
                </c:pt>
                <c:pt idx="86">
                  <c:v>0.0134455561108897</c:v>
                </c:pt>
                <c:pt idx="87">
                  <c:v>0.0134434328449667</c:v>
                </c:pt>
                <c:pt idx="88">
                  <c:v>0.0134415452078332</c:v>
                </c:pt>
                <c:pt idx="89">
                  <c:v>0.0134398670505906</c:v>
                </c:pt>
                <c:pt idx="90">
                  <c:v>0.0134383751262268</c:v>
                </c:pt>
                <c:pt idx="91">
                  <c:v>0.0134370487675751</c:v>
                </c:pt>
                <c:pt idx="92">
                  <c:v>0.0134358696010132</c:v>
                </c:pt>
                <c:pt idx="93">
                  <c:v>0.0134348212919344</c:v>
                </c:pt>
                <c:pt idx="94">
                  <c:v>0.0134338893184666</c:v>
                </c:pt>
                <c:pt idx="95">
                  <c:v>0.0134330607703024</c:v>
                </c:pt>
                <c:pt idx="96">
                  <c:v>0.0134323241698552</c:v>
                </c:pt>
                <c:pt idx="97">
                  <c:v>0.0134316693132623</c:v>
                </c:pt>
                <c:pt idx="98">
                  <c:v>0.0134310871290329</c:v>
                </c:pt>
              </c:numCache>
            </c:numRef>
          </c:yVal>
          <c:smooth val="0"/>
        </c:ser>
        <c:dLbls>
          <c:showLegendKey val="0"/>
          <c:showVal val="0"/>
          <c:showCatName val="0"/>
          <c:showSerName val="0"/>
          <c:showPercent val="0"/>
          <c:showBubbleSize val="0"/>
        </c:dLbls>
        <c:axId val="2137275096"/>
        <c:axId val="2137269432"/>
      </c:scatterChart>
      <c:valAx>
        <c:axId val="2137275096"/>
        <c:scaling>
          <c:orientation val="minMax"/>
        </c:scaling>
        <c:delete val="0"/>
        <c:axPos val="b"/>
        <c:title>
          <c:tx>
            <c:rich>
              <a:bodyPr/>
              <a:lstStyle/>
              <a:p>
                <a:pPr>
                  <a:defRPr sz="1200" b="1" i="0" u="none" strike="noStrike" baseline="0">
                    <a:solidFill>
                      <a:srgbClr val="000000"/>
                    </a:solidFill>
                    <a:latin typeface="Verdana"/>
                    <a:ea typeface="Verdana"/>
                    <a:cs typeface="Verdana"/>
                  </a:defRPr>
                </a:pPr>
                <a:r>
                  <a:rPr lang="fr-FR"/>
                  <a:t>[Lu] ppm</a:t>
                </a:r>
              </a:p>
            </c:rich>
          </c:tx>
          <c:layout>
            <c:manualLayout>
              <c:xMode val="edge"/>
              <c:yMode val="edge"/>
              <c:x val="0.421791338582677"/>
              <c:y val="0.885640390456811"/>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Verdana"/>
                <a:ea typeface="Verdana"/>
                <a:cs typeface="Verdana"/>
              </a:defRPr>
            </a:pPr>
            <a:endParaRPr lang="fr-FR"/>
          </a:p>
        </c:txPr>
        <c:crossAx val="2137269432"/>
        <c:crosses val="autoZero"/>
        <c:crossBetween val="midCat"/>
      </c:valAx>
      <c:valAx>
        <c:axId val="2137269432"/>
        <c:scaling>
          <c:orientation val="minMax"/>
        </c:scaling>
        <c:delete val="0"/>
        <c:axPos val="l"/>
        <c:title>
          <c:tx>
            <c:rich>
              <a:bodyPr/>
              <a:lstStyle/>
              <a:p>
                <a:pPr>
                  <a:defRPr sz="1200" b="1" i="0" u="none" strike="noStrike" baseline="0">
                    <a:solidFill>
                      <a:srgbClr val="000000"/>
                    </a:solidFill>
                    <a:latin typeface="Verdana"/>
                    <a:ea typeface="Verdana"/>
                    <a:cs typeface="Verdana"/>
                  </a:defRPr>
                </a:pPr>
                <a:r>
                  <a:rPr lang="fr-FR"/>
                  <a:t>187Re/188Os</a:t>
                </a:r>
              </a:p>
            </c:rich>
          </c:tx>
          <c:layout>
            <c:manualLayout>
              <c:xMode val="edge"/>
              <c:yMode val="edge"/>
              <c:x val="0.0588665686367517"/>
              <c:y val="0.285715001916895"/>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Verdana"/>
                <a:ea typeface="Verdana"/>
                <a:cs typeface="Verdana"/>
              </a:defRPr>
            </a:pPr>
            <a:endParaRPr lang="fr-FR"/>
          </a:p>
        </c:txPr>
        <c:crossAx val="2137275096"/>
        <c:crosses val="autoZero"/>
        <c:crossBetween val="midCat"/>
      </c:valAx>
      <c:spPr>
        <a:noFill/>
        <a:ln w="12700">
          <a:solidFill>
            <a:srgbClr val="000000"/>
          </a:solidFill>
          <a:prstDash val="solid"/>
        </a:ln>
      </c:spPr>
    </c:plotArea>
    <c:plotVisOnly val="1"/>
    <c:dispBlanksAs val="gap"/>
    <c:showDLblsOverMax val="0"/>
  </c:chart>
  <c:spPr>
    <a:solidFill>
      <a:schemeClr val="bg1"/>
    </a:solidFill>
    <a:ln w="9525">
      <a:noFill/>
    </a:ln>
  </c:spPr>
  <c:txPr>
    <a:bodyPr/>
    <a:lstStyle/>
    <a:p>
      <a:pPr>
        <a:defRPr sz="475" b="0" i="0" u="none" strike="noStrike" baseline="0">
          <a:solidFill>
            <a:srgbClr val="000000"/>
          </a:solidFill>
          <a:latin typeface="Verdana"/>
          <a:ea typeface="Verdana"/>
          <a:cs typeface="Verdana"/>
        </a:defRPr>
      </a:pPr>
      <a:endParaRPr lang="fr-FR"/>
    </a:p>
  </c:txPr>
  <c:printSettings>
    <c:headerFooter/>
    <c:pageMargins b="1.0" l="0.75" r="0.75" t="1.0" header="0.5" footer="0.5"/>
    <c:pageSetup paperSize="0" orientation="landscape" horizontalDpi="-4" verticalDpi="-4"/>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99404369608"/>
          <c:y val="0.0211026105963884"/>
          <c:w val="0.731862889692082"/>
          <c:h val="0.760871584344175"/>
        </c:manualLayout>
      </c:layout>
      <c:scatterChart>
        <c:scatterStyle val="smoothMarker"/>
        <c:varyColors val="0"/>
        <c:ser>
          <c:idx val="0"/>
          <c:order val="0"/>
          <c:tx>
            <c:strRef>
              <c:f>'Melt percolation model'!$X$1</c:f>
              <c:strCache>
                <c:ptCount val="1"/>
                <c:pt idx="0">
                  <c:v>Al2O3 perid after x passages %</c:v>
                </c:pt>
              </c:strCache>
            </c:strRef>
          </c:tx>
          <c:spPr>
            <a:ln w="28575">
              <a:noFill/>
            </a:ln>
          </c:spPr>
          <c:marker>
            <c:symbol val="diamond"/>
            <c:size val="9"/>
            <c:spPr>
              <a:solidFill>
                <a:srgbClr val="FF99CC"/>
              </a:solidFill>
              <a:ln>
                <a:solidFill>
                  <a:srgbClr val="900000"/>
                </a:solidFill>
                <a:prstDash val="solid"/>
              </a:ln>
            </c:spPr>
          </c:marker>
          <c:xVal>
            <c:numRef>
              <c:f>'Melt percolation model'!$X$2:$X$100</c:f>
              <c:numCache>
                <c:formatCode>0.00</c:formatCode>
                <c:ptCount val="99"/>
                <c:pt idx="0">
                  <c:v>4.459974318509579</c:v>
                </c:pt>
                <c:pt idx="1">
                  <c:v>4.163516379430102</c:v>
                </c:pt>
                <c:pt idx="2">
                  <c:v>3.884448799243458</c:v>
                </c:pt>
                <c:pt idx="3">
                  <c:v>3.622707016248368</c:v>
                </c:pt>
                <c:pt idx="4">
                  <c:v>3.378052894259488</c:v>
                </c:pt>
                <c:pt idx="5">
                  <c:v>3.15010013475017</c:v>
                </c:pt>
                <c:pt idx="6">
                  <c:v>2.938339713813056</c:v>
                </c:pt>
                <c:pt idx="7">
                  <c:v>2.742164464917841</c:v>
                </c:pt>
                <c:pt idx="8">
                  <c:v>2.560892138020082</c:v>
                </c:pt>
                <c:pt idx="9">
                  <c:v>2.393786466249941</c:v>
                </c:pt>
                <c:pt idx="10">
                  <c:v>2.240075951870754</c:v>
                </c:pt>
                <c:pt idx="11">
                  <c:v>2.098970236768104</c:v>
                </c:pt>
                <c:pt idx="12">
                  <c:v>1.96967404663979</c:v>
                </c:pt>
                <c:pt idx="13">
                  <c:v>1.851398792522235</c:v>
                </c:pt>
                <c:pt idx="14">
                  <c:v>1.74337198058673</c:v>
                </c:pt>
                <c:pt idx="15">
                  <c:v>1.644844624778996</c:v>
                </c:pt>
                <c:pt idx="16">
                  <c:v>1.555096880928711</c:v>
                </c:pt>
                <c:pt idx="17">
                  <c:v>1.473442129557694</c:v>
                </c:pt>
                <c:pt idx="18">
                  <c:v>1.39922973163276</c:v>
                </c:pt>
                <c:pt idx="19">
                  <c:v>1.331846670343865</c:v>
                </c:pt>
                <c:pt idx="20">
                  <c:v>1.270718275487852</c:v>
                </c:pt>
                <c:pt idx="21">
                  <c:v>1.215308207483837</c:v>
                </c:pt>
                <c:pt idx="22">
                  <c:v>1.165117857186924</c:v>
                </c:pt>
                <c:pt idx="23">
                  <c:v>1.11968529678373</c:v>
                </c:pt>
                <c:pt idx="24">
                  <c:v>1.078583897033897</c:v>
                </c:pt>
                <c:pt idx="25">
                  <c:v>1.041420707538156</c:v>
                </c:pt>
                <c:pt idx="26">
                  <c:v>1.007834679892274</c:v>
                </c:pt>
                <c:pt idx="27">
                  <c:v>0.977494798671382</c:v>
                </c:pt>
                <c:pt idx="28">
                  <c:v>0.950098172194611</c:v>
                </c:pt>
                <c:pt idx="29">
                  <c:v>0.925368123871144</c:v>
                </c:pt>
                <c:pt idx="30">
                  <c:v>0.903052315495644</c:v>
                </c:pt>
                <c:pt idx="31">
                  <c:v>0.88292092598226</c:v>
                </c:pt>
                <c:pt idx="32">
                  <c:v>0.864764902527679</c:v>
                </c:pt>
                <c:pt idx="33">
                  <c:v>0.848394295899361</c:v>
                </c:pt>
                <c:pt idx="34">
                  <c:v>0.833636687287152</c:v>
                </c:pt>
                <c:pt idx="35">
                  <c:v>0.820335710778763</c:v>
                </c:pt>
                <c:pt idx="36">
                  <c:v>0.808349672881305</c:v>
                </c:pt>
                <c:pt idx="37">
                  <c:v>0.797550268486972</c:v>
                </c:pt>
                <c:pt idx="38">
                  <c:v>0.78782139116217</c:v>
                </c:pt>
                <c:pt idx="39">
                  <c:v>0.779058034531966</c:v>
                </c:pt>
                <c:pt idx="40">
                  <c:v>0.77116528075581</c:v>
                </c:pt>
                <c:pt idx="41">
                  <c:v>0.764057371578944</c:v>
                </c:pt>
                <c:pt idx="42">
                  <c:v>0.757656857140595</c:v>
                </c:pt>
                <c:pt idx="43">
                  <c:v>0.751893817578669</c:v>
                </c:pt>
                <c:pt idx="44">
                  <c:v>0.746705152453254</c:v>
                </c:pt>
                <c:pt idx="45">
                  <c:v>0.742033933086742</c:v>
                </c:pt>
                <c:pt idx="46">
                  <c:v>0.737828813062144</c:v>
                </c:pt>
                <c:pt idx="47">
                  <c:v>0.734043492312982</c:v>
                </c:pt>
                <c:pt idx="48">
                  <c:v>0.730636230462456</c:v>
                </c:pt>
                <c:pt idx="49">
                  <c:v>0.727569405313883</c:v>
                </c:pt>
                <c:pt idx="50">
                  <c:v>0.724809112649203</c:v>
                </c:pt>
                <c:pt idx="51">
                  <c:v>0.722324803750211</c:v>
                </c:pt>
                <c:pt idx="52">
                  <c:v>0.720088957312787</c:v>
                </c:pt>
                <c:pt idx="53">
                  <c:v>0.718076782673508</c:v>
                </c:pt>
                <c:pt idx="54">
                  <c:v>0.71626595150796</c:v>
                </c:pt>
                <c:pt idx="55">
                  <c:v>0.71463635538873</c:v>
                </c:pt>
                <c:pt idx="56">
                  <c:v>0.713169886807313</c:v>
                </c:pt>
                <c:pt idx="57">
                  <c:v>0.71185024146725</c:v>
                </c:pt>
                <c:pt idx="58">
                  <c:v>0.710662739845479</c:v>
                </c:pt>
                <c:pt idx="59">
                  <c:v>0.709594166195243</c:v>
                </c:pt>
                <c:pt idx="60">
                  <c:v>0.708632623327112</c:v>
                </c:pt>
                <c:pt idx="61">
                  <c:v>0.707767401655345</c:v>
                </c:pt>
                <c:pt idx="62">
                  <c:v>0.706988861135362</c:v>
                </c:pt>
                <c:pt idx="63">
                  <c:v>0.706288324845265</c:v>
                </c:pt>
                <c:pt idx="64">
                  <c:v>0.705657983080753</c:v>
                </c:pt>
                <c:pt idx="65">
                  <c:v>0.705090806939158</c:v>
                </c:pt>
                <c:pt idx="66">
                  <c:v>0.704580470465337</c:v>
                </c:pt>
                <c:pt idx="67">
                  <c:v>0.704121280520558</c:v>
                </c:pt>
                <c:pt idx="68">
                  <c:v>0.703708113615883</c:v>
                </c:pt>
                <c:pt idx="69">
                  <c:v>0.703336359024594</c:v>
                </c:pt>
                <c:pt idx="70">
                  <c:v>0.703001867554486</c:v>
                </c:pt>
                <c:pt idx="71">
                  <c:v>0.70270090542095</c:v>
                </c:pt>
                <c:pt idx="72">
                  <c:v>0.702430112716227</c:v>
                </c:pt>
                <c:pt idx="73">
                  <c:v>0.702186466019515</c:v>
                </c:pt>
                <c:pt idx="74">
                  <c:v>0.701967244737191</c:v>
                </c:pt>
                <c:pt idx="75">
                  <c:v>0.701770000802762</c:v>
                </c:pt>
                <c:pt idx="76">
                  <c:v>0.701592531402601</c:v>
                </c:pt>
                <c:pt idx="77">
                  <c:v>0.701432854426444</c:v>
                </c:pt>
                <c:pt idx="78">
                  <c:v>0.701289186371356</c:v>
                </c:pt>
                <c:pt idx="79">
                  <c:v>0.701159922454714</c:v>
                </c:pt>
                <c:pt idx="80">
                  <c:v>0.701043618715969</c:v>
                </c:pt>
                <c:pt idx="81">
                  <c:v>0.700938975908778</c:v>
                </c:pt>
                <c:pt idx="82">
                  <c:v>0.700844825004824</c:v>
                </c:pt>
                <c:pt idx="83">
                  <c:v>0.700760114148373</c:v>
                </c:pt>
                <c:pt idx="84">
                  <c:v>0.700683896916647</c:v>
                </c:pt>
                <c:pt idx="85">
                  <c:v>0.700615321755509</c:v>
                </c:pt>
                <c:pt idx="86">
                  <c:v>0.700553622472969</c:v>
                </c:pt>
                <c:pt idx="87">
                  <c:v>0.700498109684722</c:v>
                </c:pt>
                <c:pt idx="88">
                  <c:v>0.700448163116488</c:v>
                </c:pt>
                <c:pt idx="89">
                  <c:v>0.70040322467743</c:v>
                </c:pt>
                <c:pt idx="90">
                  <c:v>0.700362792227486</c:v>
                </c:pt>
                <c:pt idx="91">
                  <c:v>0.700326413969144</c:v>
                </c:pt>
                <c:pt idx="92">
                  <c:v>0.700293683401167</c:v>
                </c:pt>
                <c:pt idx="93">
                  <c:v>0.700264234777974</c:v>
                </c:pt>
                <c:pt idx="94">
                  <c:v>0.700237739024062</c:v>
                </c:pt>
                <c:pt idx="95">
                  <c:v>0.700213900057877</c:v>
                </c:pt>
                <c:pt idx="96">
                  <c:v>0.700192451484125</c:v>
                </c:pt>
                <c:pt idx="97">
                  <c:v>0.700173153617616</c:v>
                </c:pt>
                <c:pt idx="98">
                  <c:v>0.700155790805418</c:v>
                </c:pt>
              </c:numCache>
            </c:numRef>
          </c:xVal>
          <c:yVal>
            <c:numRef>
              <c:f>'Melt percolation model'!$U$2:$U$100</c:f>
              <c:numCache>
                <c:formatCode>0.0000</c:formatCode>
                <c:ptCount val="99"/>
                <c:pt idx="0">
                  <c:v>0.418176553245671</c:v>
                </c:pt>
                <c:pt idx="1">
                  <c:v>0.441236500218444</c:v>
                </c:pt>
                <c:pt idx="2">
                  <c:v>0.393338745948791</c:v>
                </c:pt>
                <c:pt idx="3">
                  <c:v>0.350654629904282</c:v>
                </c:pt>
                <c:pt idx="4">
                  <c:v>0.31281252434105</c:v>
                </c:pt>
                <c:pt idx="5">
                  <c:v>0.27925432174026</c:v>
                </c:pt>
                <c:pt idx="6">
                  <c:v>0.24948754224812</c:v>
                </c:pt>
                <c:pt idx="7">
                  <c:v>0.223077827548228</c:v>
                </c:pt>
                <c:pt idx="8">
                  <c:v>0.199641783176106</c:v>
                </c:pt>
                <c:pt idx="9">
                  <c:v>0.178840759498901</c:v>
                </c:pt>
                <c:pt idx="10">
                  <c:v>0.160375438631327</c:v>
                </c:pt>
                <c:pt idx="11">
                  <c:v>0.143981113815001</c:v>
                </c:pt>
                <c:pt idx="12">
                  <c:v>0.129423565434045</c:v>
                </c:pt>
                <c:pt idx="13">
                  <c:v>0.116495452449498</c:v>
                </c:pt>
                <c:pt idx="14">
                  <c:v>0.105013150177369</c:v>
                </c:pt>
                <c:pt idx="15">
                  <c:v>0.0948139754677052</c:v>
                </c:pt>
                <c:pt idx="16">
                  <c:v>0.0857537488307734</c:v>
                </c:pt>
                <c:pt idx="17">
                  <c:v>0.0777046501950312</c:v>
                </c:pt>
                <c:pt idx="18">
                  <c:v>0.0705533310067753</c:v>
                </c:pt>
                <c:pt idx="19">
                  <c:v>0.0641992504847168</c:v>
                </c:pt>
                <c:pt idx="20">
                  <c:v>0.0585532081799282</c:v>
                </c:pt>
                <c:pt idx="21">
                  <c:v>0.0535360486895269</c:v>
                </c:pt>
                <c:pt idx="22">
                  <c:v>0.0490775175350297</c:v>
                </c:pt>
                <c:pt idx="23">
                  <c:v>0.0451152499289258</c:v>
                </c:pt>
                <c:pt idx="24">
                  <c:v>0.0415938764861141</c:v>
                </c:pt>
                <c:pt idx="25">
                  <c:v>0.0384642319487558</c:v>
                </c:pt>
                <c:pt idx="26">
                  <c:v>0.0356826547322662</c:v>
                </c:pt>
                <c:pt idx="27">
                  <c:v>0.0332103666070433</c:v>
                </c:pt>
                <c:pt idx="28">
                  <c:v>0.0310129231389182</c:v>
                </c:pt>
                <c:pt idx="29">
                  <c:v>0.0290597266496373</c:v>
                </c:pt>
                <c:pt idx="30">
                  <c:v>0.0273235944508913</c:v>
                </c:pt>
                <c:pt idx="31">
                  <c:v>0.0257803759717329</c:v>
                </c:pt>
                <c:pt idx="32">
                  <c:v>0.0244086131568487</c:v>
                </c:pt>
                <c:pt idx="33">
                  <c:v>0.0231892391766868</c:v>
                </c:pt>
                <c:pt idx="34">
                  <c:v>0.0221053110723538</c:v>
                </c:pt>
                <c:pt idx="35">
                  <c:v>0.021141772469165</c:v>
                </c:pt>
                <c:pt idx="36">
                  <c:v>0.0202852429419126</c:v>
                </c:pt>
                <c:pt idx="37">
                  <c:v>0.019523831010198</c:v>
                </c:pt>
                <c:pt idx="38">
                  <c:v>0.018846968090351</c:v>
                </c:pt>
                <c:pt idx="39">
                  <c:v>0.0182452610374133</c:v>
                </c:pt>
                <c:pt idx="40">
                  <c:v>0.0177103611814908</c:v>
                </c:pt>
                <c:pt idx="41">
                  <c:v>0.0172348480019022</c:v>
                </c:pt>
                <c:pt idx="42">
                  <c:v>0.0168121257938231</c:v>
                </c:pt>
                <c:pt idx="43">
                  <c:v>0.0164363318688995</c:v>
                </c:pt>
                <c:pt idx="44">
                  <c:v>0.0161022549965059</c:v>
                </c:pt>
                <c:pt idx="45">
                  <c:v>0.0158052629385308</c:v>
                </c:pt>
                <c:pt idx="46">
                  <c:v>0.0155412380600064</c:v>
                </c:pt>
                <c:pt idx="47">
                  <c:v>0.015306520112549</c:v>
                </c:pt>
                <c:pt idx="48">
                  <c:v>0.0150978553891557</c:v>
                </c:pt>
                <c:pt idx="49">
                  <c:v>0.014912351538938</c:v>
                </c:pt>
                <c:pt idx="50">
                  <c:v>0.0147474374101947</c:v>
                </c:pt>
                <c:pt idx="51">
                  <c:v>0.0146008273610184</c:v>
                </c:pt>
                <c:pt idx="52">
                  <c:v>0.0144704895394214</c:v>
                </c:pt>
                <c:pt idx="53">
                  <c:v>0.0143546176906835</c:v>
                </c:pt>
                <c:pt idx="54">
                  <c:v>0.0142516060990605</c:v>
                </c:pt>
                <c:pt idx="55">
                  <c:v>0.0141600273148825</c:v>
                </c:pt>
                <c:pt idx="56">
                  <c:v>0.0140786123570177</c:v>
                </c:pt>
                <c:pt idx="57">
                  <c:v>0.0140062331152741</c:v>
                </c:pt>
                <c:pt idx="58">
                  <c:v>0.0139418867080144</c:v>
                </c:pt>
                <c:pt idx="59">
                  <c:v>0.0138846815775418</c:v>
                </c:pt>
                <c:pt idx="60">
                  <c:v>0.0138338251300333</c:v>
                </c:pt>
                <c:pt idx="61">
                  <c:v>0.0137886127483174</c:v>
                </c:pt>
                <c:pt idx="62">
                  <c:v>0.0137484180249062</c:v>
                </c:pt>
                <c:pt idx="63">
                  <c:v>0.0137126840796745</c:v>
                </c:pt>
                <c:pt idx="64">
                  <c:v>0.0136809158416643</c:v>
                </c:pt>
                <c:pt idx="65">
                  <c:v>0.0136526731879003</c:v>
                </c:pt>
                <c:pt idx="66">
                  <c:v>0.013627564844011</c:v>
                </c:pt>
                <c:pt idx="67">
                  <c:v>0.0136052429620371</c:v>
                </c:pt>
                <c:pt idx="68">
                  <c:v>0.0135853983002149</c:v>
                </c:pt>
                <c:pt idx="69">
                  <c:v>0.013567755937879</c:v>
                </c:pt>
                <c:pt idx="70">
                  <c:v>0.0135520714660614</c:v>
                </c:pt>
                <c:pt idx="71">
                  <c:v>0.0135381276009648</c:v>
                </c:pt>
                <c:pt idx="72">
                  <c:v>0.0135257311733547</c:v>
                </c:pt>
                <c:pt idx="73">
                  <c:v>0.0135147104521348</c:v>
                </c:pt>
                <c:pt idx="74">
                  <c:v>0.0135049127650016</c:v>
                </c:pt>
                <c:pt idx="75">
                  <c:v>0.0134962023831978</c:v>
                </c:pt>
                <c:pt idx="76">
                  <c:v>0.0134884586410462</c:v>
                </c:pt>
                <c:pt idx="77">
                  <c:v>0.0134815742641999</c:v>
                </c:pt>
                <c:pt idx="78">
                  <c:v>0.0134754538834412</c:v>
                </c:pt>
                <c:pt idx="79">
                  <c:v>0.0134700127134317</c:v>
                </c:pt>
                <c:pt idx="80">
                  <c:v>0.0134651753781049</c:v>
                </c:pt>
                <c:pt idx="81">
                  <c:v>0.0134608748664234</c:v>
                </c:pt>
                <c:pt idx="82">
                  <c:v>0.0134570516040315</c:v>
                </c:pt>
                <c:pt idx="83">
                  <c:v>0.0134536526279391</c:v>
                </c:pt>
                <c:pt idx="84">
                  <c:v>0.0134506308528014</c:v>
                </c:pt>
                <c:pt idx="85">
                  <c:v>0.0134479444186291</c:v>
                </c:pt>
                <c:pt idx="86">
                  <c:v>0.0134455561108897</c:v>
                </c:pt>
                <c:pt idx="87">
                  <c:v>0.0134434328449667</c:v>
                </c:pt>
                <c:pt idx="88">
                  <c:v>0.0134415452078332</c:v>
                </c:pt>
                <c:pt idx="89">
                  <c:v>0.0134398670505906</c:v>
                </c:pt>
                <c:pt idx="90">
                  <c:v>0.0134383751262268</c:v>
                </c:pt>
                <c:pt idx="91">
                  <c:v>0.0134370487675751</c:v>
                </c:pt>
                <c:pt idx="92">
                  <c:v>0.0134358696010132</c:v>
                </c:pt>
                <c:pt idx="93">
                  <c:v>0.0134348212919344</c:v>
                </c:pt>
                <c:pt idx="94">
                  <c:v>0.0134338893184666</c:v>
                </c:pt>
                <c:pt idx="95">
                  <c:v>0.0134330607703024</c:v>
                </c:pt>
                <c:pt idx="96">
                  <c:v>0.0134323241698552</c:v>
                </c:pt>
                <c:pt idx="97">
                  <c:v>0.0134316693132623</c:v>
                </c:pt>
                <c:pt idx="98">
                  <c:v>0.0134310871290329</c:v>
                </c:pt>
              </c:numCache>
            </c:numRef>
          </c:yVal>
          <c:smooth val="0"/>
        </c:ser>
        <c:dLbls>
          <c:showLegendKey val="0"/>
          <c:showVal val="0"/>
          <c:showCatName val="0"/>
          <c:showSerName val="0"/>
          <c:showPercent val="0"/>
          <c:showBubbleSize val="0"/>
        </c:dLbls>
        <c:axId val="2137236232"/>
        <c:axId val="2137230536"/>
      </c:scatterChart>
      <c:valAx>
        <c:axId val="2137236232"/>
        <c:scaling>
          <c:orientation val="minMax"/>
        </c:scaling>
        <c:delete val="0"/>
        <c:axPos val="b"/>
        <c:title>
          <c:tx>
            <c:rich>
              <a:bodyPr/>
              <a:lstStyle/>
              <a:p>
                <a:pPr>
                  <a:defRPr sz="1200" b="1" i="0" u="none" strike="noStrike" baseline="0">
                    <a:solidFill>
                      <a:srgbClr val="000000"/>
                    </a:solidFill>
                    <a:latin typeface="Verdana"/>
                    <a:ea typeface="Verdana"/>
                    <a:cs typeface="Verdana"/>
                  </a:defRPr>
                </a:pPr>
                <a:r>
                  <a:rPr lang="fr-FR"/>
                  <a:t>Al2O3 new calc</a:t>
                </a:r>
              </a:p>
            </c:rich>
          </c:tx>
          <c:layout>
            <c:manualLayout>
              <c:xMode val="edge"/>
              <c:yMode val="edge"/>
              <c:x val="0.421791338582677"/>
              <c:y val="0.885640390456811"/>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Verdana"/>
                <a:ea typeface="Verdana"/>
                <a:cs typeface="Verdana"/>
              </a:defRPr>
            </a:pPr>
            <a:endParaRPr lang="fr-FR"/>
          </a:p>
        </c:txPr>
        <c:crossAx val="2137230536"/>
        <c:crosses val="autoZero"/>
        <c:crossBetween val="midCat"/>
      </c:valAx>
      <c:valAx>
        <c:axId val="2137230536"/>
        <c:scaling>
          <c:orientation val="minMax"/>
        </c:scaling>
        <c:delete val="0"/>
        <c:axPos val="l"/>
        <c:title>
          <c:tx>
            <c:rich>
              <a:bodyPr/>
              <a:lstStyle/>
              <a:p>
                <a:pPr>
                  <a:defRPr sz="1200" b="1" i="0" u="none" strike="noStrike" baseline="0">
                    <a:solidFill>
                      <a:srgbClr val="000000"/>
                    </a:solidFill>
                    <a:latin typeface="Verdana"/>
                    <a:ea typeface="Verdana"/>
                    <a:cs typeface="Verdana"/>
                  </a:defRPr>
                </a:pPr>
                <a:r>
                  <a:rPr lang="fr-FR"/>
                  <a:t>187Re/188Os new calc</a:t>
                </a:r>
              </a:p>
            </c:rich>
          </c:tx>
          <c:layout>
            <c:manualLayout>
              <c:xMode val="edge"/>
              <c:yMode val="edge"/>
              <c:x val="0.0468183758656674"/>
              <c:y val="0.154628859594798"/>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Verdana"/>
                <a:ea typeface="Verdana"/>
                <a:cs typeface="Verdana"/>
              </a:defRPr>
            </a:pPr>
            <a:endParaRPr lang="fr-FR"/>
          </a:p>
        </c:txPr>
        <c:crossAx val="2137236232"/>
        <c:crosses val="autoZero"/>
        <c:crossBetween val="midCat"/>
      </c:valAx>
      <c:spPr>
        <a:noFill/>
        <a:ln w="12700">
          <a:solidFill>
            <a:srgbClr val="000000"/>
          </a:solidFill>
          <a:prstDash val="solid"/>
        </a:ln>
      </c:spPr>
    </c:plotArea>
    <c:plotVisOnly val="1"/>
    <c:dispBlanksAs val="gap"/>
    <c:showDLblsOverMax val="0"/>
  </c:chart>
  <c:spPr>
    <a:solidFill>
      <a:schemeClr val="bg1"/>
    </a:solidFill>
    <a:ln w="9525">
      <a:noFill/>
    </a:ln>
  </c:spPr>
  <c:txPr>
    <a:bodyPr/>
    <a:lstStyle/>
    <a:p>
      <a:pPr>
        <a:defRPr sz="475" b="0" i="0" u="none" strike="noStrike" baseline="0">
          <a:solidFill>
            <a:srgbClr val="000000"/>
          </a:solidFill>
          <a:latin typeface="Verdana"/>
          <a:ea typeface="Verdana"/>
          <a:cs typeface="Verdana"/>
        </a:defRPr>
      </a:pPr>
      <a:endParaRPr lang="fr-FR"/>
    </a:p>
  </c:txPr>
  <c:printSettings>
    <c:headerFooter/>
    <c:pageMargins b="1.0" l="0.75" r="0.75" t="1.0" header="0.5" footer="0.5"/>
    <c:pageSetup paperSize="0" orientation="landscape" horizontalDpi="-4" verticalDpi="-4"/>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4497812419669"/>
          <c:y val="0.0537635819986506"/>
          <c:w val="0.534392224692337"/>
          <c:h val="0.787636476280232"/>
        </c:manualLayout>
      </c:layout>
      <c:scatterChart>
        <c:scatterStyle val="smoothMarker"/>
        <c:varyColors val="0"/>
        <c:ser>
          <c:idx val="0"/>
          <c:order val="0"/>
          <c:tx>
            <c:strRef>
              <c:f>'Melt percolation model'!$R$1</c:f>
              <c:strCache>
                <c:ptCount val="1"/>
                <c:pt idx="0">
                  <c:v>[Re] perid - passage (1)</c:v>
                </c:pt>
              </c:strCache>
            </c:strRef>
          </c:tx>
          <c:spPr>
            <a:ln w="28575">
              <a:noFill/>
            </a:ln>
          </c:spPr>
          <c:marker>
            <c:symbol val="diamond"/>
            <c:size val="8"/>
            <c:spPr>
              <a:solidFill>
                <a:srgbClr val="CCFFCC"/>
              </a:solidFill>
              <a:ln>
                <a:solidFill>
                  <a:srgbClr val="008000"/>
                </a:solidFill>
                <a:prstDash val="solid"/>
              </a:ln>
            </c:spPr>
          </c:marker>
          <c:xVal>
            <c:numRef>
              <c:f>'Melt percolation model'!$AM$2:$AM$101</c:f>
              <c:numCache>
                <c:formatCode>0.0000</c:formatCode>
                <c:ptCount val="100"/>
                <c:pt idx="0">
                  <c:v>0.076902671928985</c:v>
                </c:pt>
                <c:pt idx="1">
                  <c:v>0.071002692692447</c:v>
                </c:pt>
                <c:pt idx="2">
                  <c:v>0.0654563689029771</c:v>
                </c:pt>
                <c:pt idx="3">
                  <c:v>0.0602613173686127</c:v>
                </c:pt>
                <c:pt idx="4">
                  <c:v>0.0554117656910487</c:v>
                </c:pt>
                <c:pt idx="5">
                  <c:v>0.0508990672819116</c:v>
                </c:pt>
                <c:pt idx="6">
                  <c:v>0.0467122136059924</c:v>
                </c:pt>
                <c:pt idx="7">
                  <c:v>0.0428383265120018</c:v>
                </c:pt>
                <c:pt idx="8">
                  <c:v>0.039263117742613</c:v>
                </c:pt>
                <c:pt idx="9">
                  <c:v>0.0359713067333714</c:v>
                </c:pt>
                <c:pt idx="10">
                  <c:v>0.0329469913965156</c:v>
                </c:pt>
                <c:pt idx="11">
                  <c:v>0.030173969615635</c:v>
                </c:pt>
                <c:pt idx="12">
                  <c:v>0.027636011602385</c:v>
                </c:pt>
                <c:pt idx="13">
                  <c:v>0.0253170850977478</c:v>
                </c:pt>
                <c:pt idx="14">
                  <c:v>0.0232015366878816</c:v>
                </c:pt>
                <c:pt idx="15">
                  <c:v>0.0212742333220771</c:v>
                </c:pt>
                <c:pt idx="16">
                  <c:v>0.0195206685513664</c:v>
                </c:pt>
                <c:pt idx="17">
                  <c:v>0.0179270381348185</c:v>
                </c:pt>
                <c:pt idx="18">
                  <c:v>0.016480289564285</c:v>
                </c:pt>
                <c:pt idx="19">
                  <c:v>0.0151681498052418</c:v>
                </c:pt>
                <c:pt idx="20">
                  <c:v>0.0139791351978833</c:v>
                </c:pt>
                <c:pt idx="21">
                  <c:v>0.012902547053689</c:v>
                </c:pt>
                <c:pt idx="22">
                  <c:v>0.0119284560524795</c:v>
                </c:pt>
                <c:pt idx="23">
                  <c:v>0.0110476781183306</c:v>
                </c:pt>
                <c:pt idx="24">
                  <c:v>0.0102517440466064</c:v>
                </c:pt>
                <c:pt idx="25">
                  <c:v>0.00953286477955079</c:v>
                </c:pt>
                <c:pt idx="26">
                  <c:v>0.00888389389026519</c:v>
                </c:pt>
                <c:pt idx="27">
                  <c:v>0.00829828853687473</c:v>
                </c:pt>
                <c:pt idx="28">
                  <c:v>0.0077700698900978</c:v>
                </c:pt>
                <c:pt idx="29">
                  <c:v>0.00729378381645837</c:v>
                </c:pt>
                <c:pt idx="30">
                  <c:v>0.00686446241315065</c:v>
                </c:pt>
                <c:pt idx="31">
                  <c:v>0.00647758683565557</c:v>
                </c:pt>
                <c:pt idx="32">
                  <c:v>0.00612905173197557</c:v>
                </c:pt>
                <c:pt idx="33">
                  <c:v>0.00581513149418343</c:v>
                </c:pt>
                <c:pt idx="34">
                  <c:v>0.00553244845543113</c:v>
                </c:pt>
                <c:pt idx="35">
                  <c:v>0.00527794309546846</c:v>
                </c:pt>
                <c:pt idx="36">
                  <c:v>0.00504884626722826</c:v>
                </c:pt>
                <c:pt idx="37">
                  <c:v>0.00484265341863155</c:v>
                </c:pt>
                <c:pt idx="38">
                  <c:v>0.00465710075526517</c:v>
                </c:pt>
                <c:pt idx="39">
                  <c:v>0.00449014326911465</c:v>
                </c:pt>
                <c:pt idx="40">
                  <c:v>0.00433993454450757</c:v>
                </c:pt>
                <c:pt idx="41">
                  <c:v>0.00420480824350479</c:v>
                </c:pt>
                <c:pt idx="42">
                  <c:v>0.00408326116806199</c:v>
                </c:pt>
                <c:pt idx="43">
                  <c:v>0.00397393779445959</c:v>
                </c:pt>
                <c:pt idx="44">
                  <c:v>0.00387561617601926</c:v>
                </c:pt>
                <c:pt idx="45">
                  <c:v>0.00378719511238729</c:v>
                </c:pt>
                <c:pt idx="46">
                  <c:v>0.00370768248718327</c:v>
                </c:pt>
                <c:pt idx="47">
                  <c:v>0.00363618468020154</c:v>
                </c:pt>
                <c:pt idx="48">
                  <c:v>0.00357189696530823</c:v>
                </c:pt>
                <c:pt idx="49">
                  <c:v>0.00351409481046172</c:v>
                </c:pt>
                <c:pt idx="50">
                  <c:v>0.00346212600171684</c:v>
                </c:pt>
                <c:pt idx="51">
                  <c:v>0.00341540351851455</c:v>
                </c:pt>
                <c:pt idx="52">
                  <c:v>0.00337339909290713</c:v>
                </c:pt>
                <c:pt idx="53">
                  <c:v>0.00333563739055028</c:v>
                </c:pt>
                <c:pt idx="54">
                  <c:v>0.00330169075625477</c:v>
                </c:pt>
                <c:pt idx="55">
                  <c:v>0.00327117447159965</c:v>
                </c:pt>
                <c:pt idx="56">
                  <c:v>0.00324374247654337</c:v>
                </c:pt>
                <c:pt idx="57">
                  <c:v>0.003219083511121</c:v>
                </c:pt>
                <c:pt idx="58">
                  <c:v>0.00319691763718073</c:v>
                </c:pt>
                <c:pt idx="59">
                  <c:v>0.00317699310369685</c:v>
                </c:pt>
                <c:pt idx="60">
                  <c:v>0.00315908352250579</c:v>
                </c:pt>
                <c:pt idx="61">
                  <c:v>0.00314298532435852</c:v>
                </c:pt>
                <c:pt idx="62">
                  <c:v>0.0031285154679799</c:v>
                </c:pt>
                <c:pt idx="63">
                  <c:v>0.00311550937738648</c:v>
                </c:pt>
                <c:pt idx="64">
                  <c:v>0.00310381908505532</c:v>
                </c:pt>
                <c:pt idx="65">
                  <c:v>0.0030933115606711</c:v>
                </c:pt>
                <c:pt idx="66">
                  <c:v>0.00308386720712312</c:v>
                </c:pt>
                <c:pt idx="67">
                  <c:v>0.00307537850719179</c:v>
                </c:pt>
                <c:pt idx="68">
                  <c:v>0.00306774880596983</c:v>
                </c:pt>
                <c:pt idx="69">
                  <c:v>0.00306089121551989</c:v>
                </c:pt>
                <c:pt idx="70">
                  <c:v>0.0030547276295905</c:v>
                </c:pt>
                <c:pt idx="71">
                  <c:v>0.00304918783740756</c:v>
                </c:pt>
                <c:pt idx="72">
                  <c:v>0.00304420872663989</c:v>
                </c:pt>
                <c:pt idx="73">
                  <c:v>0.0030397335666153</c:v>
                </c:pt>
                <c:pt idx="74">
                  <c:v>0.0030357113637469</c:v>
                </c:pt>
                <c:pt idx="75">
                  <c:v>0.00303209628192761</c:v>
                </c:pt>
                <c:pt idx="76">
                  <c:v>0.00302884712137043</c:v>
                </c:pt>
                <c:pt idx="77">
                  <c:v>0.00302592685002237</c:v>
                </c:pt>
                <c:pt idx="78">
                  <c:v>0.0030233021822654</c:v>
                </c:pt>
                <c:pt idx="79">
                  <c:v>0.00302094320014645</c:v>
                </c:pt>
                <c:pt idx="80">
                  <c:v>0.00301882301285434</c:v>
                </c:pt>
                <c:pt idx="81">
                  <c:v>0.00301691745059068</c:v>
                </c:pt>
                <c:pt idx="82">
                  <c:v>0.00301520478936816</c:v>
                </c:pt>
                <c:pt idx="83">
                  <c:v>0.00301366550361758</c:v>
                </c:pt>
                <c:pt idx="84">
                  <c:v>0.00301228204379843</c:v>
                </c:pt>
                <c:pt idx="85">
                  <c:v>0.00301103863648972</c:v>
                </c:pt>
                <c:pt idx="86">
                  <c:v>0.00300992110469193</c:v>
                </c:pt>
                <c:pt idx="87">
                  <c:v>0.00300891670629903</c:v>
                </c:pt>
                <c:pt idx="88">
                  <c:v>0.00300801398890557</c:v>
                </c:pt>
                <c:pt idx="89">
                  <c:v>0.00300720265929837</c:v>
                </c:pt>
                <c:pt idx="90">
                  <c:v>0.00300647346614911</c:v>
                </c:pt>
                <c:pt idx="91">
                  <c:v>0.00300581809457348</c:v>
                </c:pt>
                <c:pt idx="92">
                  <c:v>0.00300522907135757</c:v>
                </c:pt>
                <c:pt idx="93">
                  <c:v>0.0030046996797728</c:v>
                </c:pt>
                <c:pt idx="94">
                  <c:v>0.00300422388301008</c:v>
                </c:pt>
                <c:pt idx="95">
                  <c:v>0.00300379625536133</c:v>
                </c:pt>
                <c:pt idx="96">
                  <c:v>0.00300341192036499</c:v>
                </c:pt>
                <c:pt idx="97">
                  <c:v>0.00300306649521106</c:v>
                </c:pt>
                <c:pt idx="98">
                  <c:v>0.00300275604077237</c:v>
                </c:pt>
                <c:pt idx="99">
                  <c:v>0.00300247701669304</c:v>
                </c:pt>
              </c:numCache>
            </c:numRef>
          </c:xVal>
          <c:yVal>
            <c:numRef>
              <c:f>'Melt percolation model'!$B$2:$B$101</c:f>
              <c:numCache>
                <c:formatCode>General</c:formatCode>
                <c:ptCount val="10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pt idx="42">
                  <c:v>43.0</c:v>
                </c:pt>
                <c:pt idx="43">
                  <c:v>44.0</c:v>
                </c:pt>
                <c:pt idx="44">
                  <c:v>45.0</c:v>
                </c:pt>
                <c:pt idx="45">
                  <c:v>46.0</c:v>
                </c:pt>
                <c:pt idx="46">
                  <c:v>47.0</c:v>
                </c:pt>
                <c:pt idx="47">
                  <c:v>48.0</c:v>
                </c:pt>
                <c:pt idx="48">
                  <c:v>49.0</c:v>
                </c:pt>
                <c:pt idx="49">
                  <c:v>50.0</c:v>
                </c:pt>
                <c:pt idx="50">
                  <c:v>51.0</c:v>
                </c:pt>
                <c:pt idx="51">
                  <c:v>52.0</c:v>
                </c:pt>
                <c:pt idx="52">
                  <c:v>53.0</c:v>
                </c:pt>
                <c:pt idx="53">
                  <c:v>54.0</c:v>
                </c:pt>
                <c:pt idx="54">
                  <c:v>55.0</c:v>
                </c:pt>
                <c:pt idx="55">
                  <c:v>56.0</c:v>
                </c:pt>
                <c:pt idx="56">
                  <c:v>57.0</c:v>
                </c:pt>
                <c:pt idx="57">
                  <c:v>58.0</c:v>
                </c:pt>
                <c:pt idx="58">
                  <c:v>59.0</c:v>
                </c:pt>
                <c:pt idx="59">
                  <c:v>60.0</c:v>
                </c:pt>
                <c:pt idx="60">
                  <c:v>61.0</c:v>
                </c:pt>
                <c:pt idx="61">
                  <c:v>62.0</c:v>
                </c:pt>
                <c:pt idx="62">
                  <c:v>63.0</c:v>
                </c:pt>
                <c:pt idx="63">
                  <c:v>64.0</c:v>
                </c:pt>
                <c:pt idx="64">
                  <c:v>65.0</c:v>
                </c:pt>
                <c:pt idx="65">
                  <c:v>66.0</c:v>
                </c:pt>
                <c:pt idx="66">
                  <c:v>67.0</c:v>
                </c:pt>
                <c:pt idx="67">
                  <c:v>68.0</c:v>
                </c:pt>
                <c:pt idx="68">
                  <c:v>69.0</c:v>
                </c:pt>
                <c:pt idx="69">
                  <c:v>70.0</c:v>
                </c:pt>
                <c:pt idx="70">
                  <c:v>71.0</c:v>
                </c:pt>
                <c:pt idx="71">
                  <c:v>72.0</c:v>
                </c:pt>
                <c:pt idx="72">
                  <c:v>73.0</c:v>
                </c:pt>
                <c:pt idx="73">
                  <c:v>74.0</c:v>
                </c:pt>
                <c:pt idx="74">
                  <c:v>75.0</c:v>
                </c:pt>
                <c:pt idx="75">
                  <c:v>76.0</c:v>
                </c:pt>
                <c:pt idx="76">
                  <c:v>77.0</c:v>
                </c:pt>
                <c:pt idx="77">
                  <c:v>78.0</c:v>
                </c:pt>
                <c:pt idx="78">
                  <c:v>79.0</c:v>
                </c:pt>
                <c:pt idx="79">
                  <c:v>80.0</c:v>
                </c:pt>
                <c:pt idx="80">
                  <c:v>81.0</c:v>
                </c:pt>
                <c:pt idx="81">
                  <c:v>82.0</c:v>
                </c:pt>
                <c:pt idx="82">
                  <c:v>83.0</c:v>
                </c:pt>
                <c:pt idx="83">
                  <c:v>84.0</c:v>
                </c:pt>
                <c:pt idx="84">
                  <c:v>85.0</c:v>
                </c:pt>
                <c:pt idx="85">
                  <c:v>86.0</c:v>
                </c:pt>
                <c:pt idx="86">
                  <c:v>87.0</c:v>
                </c:pt>
                <c:pt idx="87">
                  <c:v>88.0</c:v>
                </c:pt>
                <c:pt idx="88">
                  <c:v>89.0</c:v>
                </c:pt>
                <c:pt idx="89">
                  <c:v>90.0</c:v>
                </c:pt>
                <c:pt idx="90">
                  <c:v>91.0</c:v>
                </c:pt>
                <c:pt idx="91">
                  <c:v>92.0</c:v>
                </c:pt>
                <c:pt idx="92">
                  <c:v>93.0</c:v>
                </c:pt>
                <c:pt idx="93">
                  <c:v>94.0</c:v>
                </c:pt>
                <c:pt idx="94">
                  <c:v>95.0</c:v>
                </c:pt>
                <c:pt idx="95">
                  <c:v>96.0</c:v>
                </c:pt>
                <c:pt idx="96">
                  <c:v>97.0</c:v>
                </c:pt>
                <c:pt idx="97">
                  <c:v>98.0</c:v>
                </c:pt>
                <c:pt idx="98">
                  <c:v>99.0</c:v>
                </c:pt>
                <c:pt idx="99">
                  <c:v>100.0</c:v>
                </c:pt>
              </c:numCache>
            </c:numRef>
          </c:yVal>
          <c:smooth val="0"/>
        </c:ser>
        <c:dLbls>
          <c:showLegendKey val="0"/>
          <c:showVal val="0"/>
          <c:showCatName val="0"/>
          <c:showSerName val="0"/>
          <c:showPercent val="0"/>
          <c:showBubbleSize val="0"/>
        </c:dLbls>
        <c:axId val="-2098450280"/>
        <c:axId val="-2098441272"/>
      </c:scatterChart>
      <c:valAx>
        <c:axId val="-2098450280"/>
        <c:scaling>
          <c:orientation val="minMax"/>
          <c:min val="0.0"/>
        </c:scaling>
        <c:delete val="0"/>
        <c:axPos val="b"/>
        <c:title>
          <c:tx>
            <c:rich>
              <a:bodyPr/>
              <a:lstStyle/>
              <a:p>
                <a:pPr>
                  <a:defRPr sz="1400" b="1" i="0" u="none" strike="noStrike" baseline="0">
                    <a:solidFill>
                      <a:srgbClr val="000000"/>
                    </a:solidFill>
                    <a:latin typeface="Verdana"/>
                    <a:ea typeface="Verdana"/>
                    <a:cs typeface="Verdana"/>
                  </a:defRPr>
                </a:pPr>
                <a:r>
                  <a:rPr lang="fr-FR"/>
                  <a:t>[Lu]</a:t>
                </a:r>
                <a:r>
                  <a:rPr lang="fr-FR" baseline="0"/>
                  <a:t> ppb</a:t>
                </a:r>
                <a:endParaRPr lang="fr-FR"/>
              </a:p>
            </c:rich>
          </c:tx>
          <c:layout>
            <c:manualLayout>
              <c:xMode val="edge"/>
              <c:yMode val="edge"/>
              <c:x val="0.470899887514061"/>
              <c:y val="0.903228134789603"/>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098441272"/>
        <c:crosses val="autoZero"/>
        <c:crossBetween val="midCat"/>
      </c:valAx>
      <c:valAx>
        <c:axId val="-2098441272"/>
        <c:scaling>
          <c:orientation val="minMax"/>
        </c:scaling>
        <c:delete val="0"/>
        <c:axPos val="l"/>
        <c:majorGridlines>
          <c:spPr>
            <a:ln w="3175">
              <a:solidFill>
                <a:srgbClr val="000000"/>
              </a:solidFill>
              <a:prstDash val="sysDash"/>
            </a:ln>
          </c:spPr>
        </c:majorGridlines>
        <c:title>
          <c:tx>
            <c:rich>
              <a:bodyPr/>
              <a:lstStyle/>
              <a:p>
                <a:pPr>
                  <a:defRPr sz="1400" b="1" i="0" u="none" strike="noStrike" baseline="0">
                    <a:solidFill>
                      <a:srgbClr val="000000"/>
                    </a:solidFill>
                    <a:latin typeface="Verdana"/>
                    <a:ea typeface="Verdana"/>
                    <a:cs typeface="Verdana"/>
                  </a:defRPr>
                </a:pPr>
                <a:r>
                  <a:rPr lang="fr-FR"/>
                  <a:t>Height</a:t>
                </a:r>
              </a:p>
            </c:rich>
          </c:tx>
          <c:layout>
            <c:manualLayout>
              <c:xMode val="edge"/>
              <c:yMode val="edge"/>
              <c:x val="0.0687830687830688"/>
              <c:y val="0.3682806282279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098450280"/>
        <c:crosses val="autoZero"/>
        <c:crossBetween val="midCat"/>
      </c:valAx>
      <c:spPr>
        <a:noFill/>
        <a:ln w="12700">
          <a:solidFill>
            <a:srgbClr val="000000"/>
          </a:solidFill>
          <a:prstDash val="solid"/>
        </a:ln>
      </c:spPr>
    </c:plotArea>
    <c:plotVisOnly val="1"/>
    <c:dispBlanksAs val="gap"/>
    <c:showDLblsOverMax val="0"/>
  </c:chart>
  <c:spPr>
    <a:noFill/>
    <a:ln w="9525">
      <a:noFill/>
    </a:ln>
  </c:spPr>
  <c:txPr>
    <a:bodyPr/>
    <a:lstStyle/>
    <a:p>
      <a:pPr>
        <a:defRPr sz="275" b="0" i="0" u="none" strike="noStrike" baseline="0">
          <a:solidFill>
            <a:srgbClr val="000000"/>
          </a:solidFill>
          <a:latin typeface="Verdana"/>
          <a:ea typeface="Verdana"/>
          <a:cs typeface="Verdana"/>
        </a:defRPr>
      </a:pPr>
      <a:endParaRPr lang="fr-FR"/>
    </a:p>
  </c:txPr>
  <c:printSettings>
    <c:headerFooter/>
    <c:pageMargins b="1.0" l="0.75" r="0.75" t="1.0" header="0.5" footer="0.5"/>
    <c:pageSetup paperSize="0" orientation="landscape" horizontalDpi="-4" verticalDpi="-4"/>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702970205567"/>
          <c:y val="0.121748659622675"/>
          <c:w val="0.708122606868655"/>
          <c:h val="0.641843811321692"/>
        </c:manualLayout>
      </c:layout>
      <c:scatterChart>
        <c:scatterStyle val="smoothMarker"/>
        <c:varyColors val="0"/>
        <c:ser>
          <c:idx val="0"/>
          <c:order val="0"/>
          <c:tx>
            <c:strRef>
              <c:f>'Melt percolation model'!$AF$1</c:f>
              <c:strCache>
                <c:ptCount val="1"/>
                <c:pt idx="0">
                  <c:v>187Os/188Os after ingrowth since oldest TRD age</c:v>
                </c:pt>
              </c:strCache>
            </c:strRef>
          </c:tx>
          <c:spPr>
            <a:ln w="25400">
              <a:solidFill>
                <a:schemeClr val="accent2">
                  <a:lumMod val="50000"/>
                </a:schemeClr>
              </a:solidFill>
              <a:prstDash val="solid"/>
            </a:ln>
          </c:spPr>
          <c:marker>
            <c:symbol val="diamond"/>
            <c:size val="6"/>
            <c:spPr>
              <a:solidFill>
                <a:schemeClr val="accent2">
                  <a:lumMod val="50000"/>
                </a:schemeClr>
              </a:solidFill>
              <a:ln>
                <a:solidFill>
                  <a:schemeClr val="accent2">
                    <a:lumMod val="50000"/>
                  </a:schemeClr>
                </a:solidFill>
              </a:ln>
            </c:spPr>
          </c:marker>
          <c:xVal>
            <c:numRef>
              <c:f>'Melt percolation model'!$X$2:$X$101</c:f>
              <c:numCache>
                <c:formatCode>0.00</c:formatCode>
                <c:ptCount val="100"/>
                <c:pt idx="0">
                  <c:v>4.459974318509579</c:v>
                </c:pt>
                <c:pt idx="1">
                  <c:v>4.163516379430102</c:v>
                </c:pt>
                <c:pt idx="2">
                  <c:v>3.884448799243458</c:v>
                </c:pt>
                <c:pt idx="3">
                  <c:v>3.622707016248368</c:v>
                </c:pt>
                <c:pt idx="4">
                  <c:v>3.378052894259488</c:v>
                </c:pt>
                <c:pt idx="5">
                  <c:v>3.15010013475017</c:v>
                </c:pt>
                <c:pt idx="6">
                  <c:v>2.938339713813056</c:v>
                </c:pt>
                <c:pt idx="7">
                  <c:v>2.742164464917841</c:v>
                </c:pt>
                <c:pt idx="8">
                  <c:v>2.560892138020082</c:v>
                </c:pt>
                <c:pt idx="9">
                  <c:v>2.393786466249941</c:v>
                </c:pt>
                <c:pt idx="10">
                  <c:v>2.240075951870754</c:v>
                </c:pt>
                <c:pt idx="11">
                  <c:v>2.098970236768104</c:v>
                </c:pt>
                <c:pt idx="12">
                  <c:v>1.96967404663979</c:v>
                </c:pt>
                <c:pt idx="13">
                  <c:v>1.851398792522235</c:v>
                </c:pt>
                <c:pt idx="14">
                  <c:v>1.74337198058673</c:v>
                </c:pt>
                <c:pt idx="15">
                  <c:v>1.644844624778996</c:v>
                </c:pt>
                <c:pt idx="16">
                  <c:v>1.555096880928711</c:v>
                </c:pt>
                <c:pt idx="17">
                  <c:v>1.473442129557694</c:v>
                </c:pt>
                <c:pt idx="18">
                  <c:v>1.39922973163276</c:v>
                </c:pt>
                <c:pt idx="19">
                  <c:v>1.331846670343865</c:v>
                </c:pt>
                <c:pt idx="20">
                  <c:v>1.270718275487852</c:v>
                </c:pt>
                <c:pt idx="21">
                  <c:v>1.215308207483837</c:v>
                </c:pt>
                <c:pt idx="22">
                  <c:v>1.165117857186924</c:v>
                </c:pt>
                <c:pt idx="23">
                  <c:v>1.11968529678373</c:v>
                </c:pt>
                <c:pt idx="24">
                  <c:v>1.078583897033897</c:v>
                </c:pt>
                <c:pt idx="25">
                  <c:v>1.041420707538156</c:v>
                </c:pt>
                <c:pt idx="26">
                  <c:v>1.007834679892274</c:v>
                </c:pt>
                <c:pt idx="27">
                  <c:v>0.977494798671382</c:v>
                </c:pt>
                <c:pt idx="28">
                  <c:v>0.950098172194611</c:v>
                </c:pt>
                <c:pt idx="29">
                  <c:v>0.925368123871144</c:v>
                </c:pt>
                <c:pt idx="30">
                  <c:v>0.903052315495644</c:v>
                </c:pt>
                <c:pt idx="31">
                  <c:v>0.88292092598226</c:v>
                </c:pt>
                <c:pt idx="32">
                  <c:v>0.864764902527679</c:v>
                </c:pt>
                <c:pt idx="33">
                  <c:v>0.848394295899361</c:v>
                </c:pt>
                <c:pt idx="34">
                  <c:v>0.833636687287152</c:v>
                </c:pt>
                <c:pt idx="35">
                  <c:v>0.820335710778763</c:v>
                </c:pt>
                <c:pt idx="36">
                  <c:v>0.808349672881305</c:v>
                </c:pt>
                <c:pt idx="37">
                  <c:v>0.797550268486972</c:v>
                </c:pt>
                <c:pt idx="38">
                  <c:v>0.78782139116217</c:v>
                </c:pt>
                <c:pt idx="39">
                  <c:v>0.779058034531966</c:v>
                </c:pt>
                <c:pt idx="40">
                  <c:v>0.77116528075581</c:v>
                </c:pt>
                <c:pt idx="41">
                  <c:v>0.764057371578944</c:v>
                </c:pt>
                <c:pt idx="42">
                  <c:v>0.757656857140595</c:v>
                </c:pt>
                <c:pt idx="43">
                  <c:v>0.751893817578669</c:v>
                </c:pt>
                <c:pt idx="44">
                  <c:v>0.746705152453254</c:v>
                </c:pt>
                <c:pt idx="45">
                  <c:v>0.742033933086742</c:v>
                </c:pt>
                <c:pt idx="46">
                  <c:v>0.737828813062144</c:v>
                </c:pt>
                <c:pt idx="47">
                  <c:v>0.734043492312982</c:v>
                </c:pt>
                <c:pt idx="48">
                  <c:v>0.730636230462456</c:v>
                </c:pt>
                <c:pt idx="49">
                  <c:v>0.727569405313883</c:v>
                </c:pt>
                <c:pt idx="50">
                  <c:v>0.724809112649203</c:v>
                </c:pt>
                <c:pt idx="51">
                  <c:v>0.722324803750211</c:v>
                </c:pt>
                <c:pt idx="52">
                  <c:v>0.720088957312787</c:v>
                </c:pt>
                <c:pt idx="53">
                  <c:v>0.718076782673508</c:v>
                </c:pt>
                <c:pt idx="54">
                  <c:v>0.71626595150796</c:v>
                </c:pt>
                <c:pt idx="55">
                  <c:v>0.71463635538873</c:v>
                </c:pt>
                <c:pt idx="56">
                  <c:v>0.713169886807313</c:v>
                </c:pt>
                <c:pt idx="57">
                  <c:v>0.71185024146725</c:v>
                </c:pt>
                <c:pt idx="58">
                  <c:v>0.710662739845479</c:v>
                </c:pt>
                <c:pt idx="59">
                  <c:v>0.709594166195243</c:v>
                </c:pt>
                <c:pt idx="60">
                  <c:v>0.708632623327112</c:v>
                </c:pt>
                <c:pt idx="61">
                  <c:v>0.707767401655345</c:v>
                </c:pt>
                <c:pt idx="62">
                  <c:v>0.706988861135362</c:v>
                </c:pt>
                <c:pt idx="63">
                  <c:v>0.706288324845265</c:v>
                </c:pt>
                <c:pt idx="64">
                  <c:v>0.705657983080753</c:v>
                </c:pt>
                <c:pt idx="65">
                  <c:v>0.705090806939158</c:v>
                </c:pt>
                <c:pt idx="66">
                  <c:v>0.704580470465337</c:v>
                </c:pt>
                <c:pt idx="67">
                  <c:v>0.704121280520558</c:v>
                </c:pt>
                <c:pt idx="68">
                  <c:v>0.703708113615883</c:v>
                </c:pt>
                <c:pt idx="69">
                  <c:v>0.703336359024594</c:v>
                </c:pt>
                <c:pt idx="70">
                  <c:v>0.703001867554486</c:v>
                </c:pt>
                <c:pt idx="71">
                  <c:v>0.70270090542095</c:v>
                </c:pt>
                <c:pt idx="72">
                  <c:v>0.702430112716227</c:v>
                </c:pt>
                <c:pt idx="73">
                  <c:v>0.702186466019515</c:v>
                </c:pt>
                <c:pt idx="74">
                  <c:v>0.701967244737191</c:v>
                </c:pt>
                <c:pt idx="75">
                  <c:v>0.701770000802762</c:v>
                </c:pt>
                <c:pt idx="76">
                  <c:v>0.701592531402601</c:v>
                </c:pt>
                <c:pt idx="77">
                  <c:v>0.701432854426444</c:v>
                </c:pt>
                <c:pt idx="78">
                  <c:v>0.701289186371356</c:v>
                </c:pt>
                <c:pt idx="79">
                  <c:v>0.701159922454714</c:v>
                </c:pt>
                <c:pt idx="80">
                  <c:v>0.701043618715969</c:v>
                </c:pt>
                <c:pt idx="81">
                  <c:v>0.700938975908778</c:v>
                </c:pt>
                <c:pt idx="82">
                  <c:v>0.700844825004824</c:v>
                </c:pt>
                <c:pt idx="83">
                  <c:v>0.700760114148373</c:v>
                </c:pt>
                <c:pt idx="84">
                  <c:v>0.700683896916647</c:v>
                </c:pt>
                <c:pt idx="85">
                  <c:v>0.700615321755509</c:v>
                </c:pt>
                <c:pt idx="86">
                  <c:v>0.700553622472969</c:v>
                </c:pt>
                <c:pt idx="87">
                  <c:v>0.700498109684722</c:v>
                </c:pt>
                <c:pt idx="88">
                  <c:v>0.700448163116488</c:v>
                </c:pt>
                <c:pt idx="89">
                  <c:v>0.70040322467743</c:v>
                </c:pt>
                <c:pt idx="90">
                  <c:v>0.700362792227486</c:v>
                </c:pt>
                <c:pt idx="91">
                  <c:v>0.700326413969144</c:v>
                </c:pt>
                <c:pt idx="92">
                  <c:v>0.700293683401167</c:v>
                </c:pt>
                <c:pt idx="93">
                  <c:v>0.700264234777974</c:v>
                </c:pt>
                <c:pt idx="94">
                  <c:v>0.700237739024062</c:v>
                </c:pt>
                <c:pt idx="95">
                  <c:v>0.700213900057877</c:v>
                </c:pt>
                <c:pt idx="96">
                  <c:v>0.700192451484125</c:v>
                </c:pt>
                <c:pt idx="97">
                  <c:v>0.700173153617616</c:v>
                </c:pt>
                <c:pt idx="98">
                  <c:v>0.700155790805418</c:v>
                </c:pt>
                <c:pt idx="99">
                  <c:v>0.700140169017437</c:v>
                </c:pt>
              </c:numCache>
            </c:numRef>
          </c:xVal>
          <c:yVal>
            <c:numRef>
              <c:f>'Melt percolation model'!$AF$2:$AF$101</c:f>
              <c:numCache>
                <c:formatCode>0.000000</c:formatCode>
                <c:ptCount val="100"/>
                <c:pt idx="0">
                  <c:v>0.129116714844528</c:v>
                </c:pt>
                <c:pt idx="1">
                  <c:v>0.129779155200577</c:v>
                </c:pt>
                <c:pt idx="2">
                  <c:v>0.128403202106243</c:v>
                </c:pt>
                <c:pt idx="3">
                  <c:v>0.127177020577571</c:v>
                </c:pt>
                <c:pt idx="4">
                  <c:v>0.126089934908529</c:v>
                </c:pt>
                <c:pt idx="5">
                  <c:v>0.125125912410754</c:v>
                </c:pt>
                <c:pt idx="6">
                  <c:v>0.124270805674017</c:v>
                </c:pt>
                <c:pt idx="7">
                  <c:v>0.123512136938585</c:v>
                </c:pt>
                <c:pt idx="8">
                  <c:v>0.122838892477243</c:v>
                </c:pt>
                <c:pt idx="9">
                  <c:v>0.122241343942236</c:v>
                </c:pt>
                <c:pt idx="10">
                  <c:v>0.121710892864246</c:v>
                </c:pt>
                <c:pt idx="11">
                  <c:v>0.121239935043687</c:v>
                </c:pt>
                <c:pt idx="12">
                  <c:v>0.120821742081488</c:v>
                </c:pt>
                <c:pt idx="13">
                  <c:v>0.120450357716266</c:v>
                </c:pt>
                <c:pt idx="14">
                  <c:v>0.120120506983548</c:v>
                </c:pt>
                <c:pt idx="15">
                  <c:v>0.119827516503818</c:v>
                </c:pt>
                <c:pt idx="16">
                  <c:v>0.119567244450013</c:v>
                </c:pt>
                <c:pt idx="17">
                  <c:v>0.119336018950126</c:v>
                </c:pt>
                <c:pt idx="18">
                  <c:v>0.119130583853728</c:v>
                </c:pt>
                <c:pt idx="19">
                  <c:v>0.118948050937743</c:v>
                </c:pt>
                <c:pt idx="20">
                  <c:v>0.118785857751476</c:v>
                </c:pt>
                <c:pt idx="21">
                  <c:v>0.118641730407076</c:v>
                </c:pt>
                <c:pt idx="22">
                  <c:v>0.11851365071249</c:v>
                </c:pt>
                <c:pt idx="23">
                  <c:v>0.118399827121879</c:v>
                </c:pt>
                <c:pt idx="24">
                  <c:v>0.118298669045497</c:v>
                </c:pt>
                <c:pt idx="25">
                  <c:v>0.118208764118825</c:v>
                </c:pt>
                <c:pt idx="26">
                  <c:v>0.118128858080713</c:v>
                </c:pt>
                <c:pt idx="27">
                  <c:v>0.118057836953567</c:v>
                </c:pt>
                <c:pt idx="28">
                  <c:v>0.117994711256221</c:v>
                </c:pt>
                <c:pt idx="29">
                  <c:v>0.117938602012808</c:v>
                </c:pt>
                <c:pt idx="30">
                  <c:v>0.117888728349471</c:v>
                </c:pt>
                <c:pt idx="31">
                  <c:v>0.117844396495629</c:v>
                </c:pt>
                <c:pt idx="32">
                  <c:v>0.117804990028278</c:v>
                </c:pt>
                <c:pt idx="33">
                  <c:v>0.11776996121687</c:v>
                </c:pt>
                <c:pt idx="34">
                  <c:v>0.11773882334304</c:v>
                </c:pt>
                <c:pt idx="35">
                  <c:v>0.117711143884101</c:v>
                </c:pt>
                <c:pt idx="36">
                  <c:v>0.117686538462169</c:v>
                </c:pt>
                <c:pt idx="37">
                  <c:v>0.117664665472099</c:v>
                </c:pt>
                <c:pt idx="38">
                  <c:v>0.117645221311445</c:v>
                </c:pt>
                <c:pt idx="39">
                  <c:v>0.117627936144447</c:v>
                </c:pt>
                <c:pt idx="40">
                  <c:v>0.117612570139858</c:v>
                </c:pt>
                <c:pt idx="41">
                  <c:v>0.117598910129262</c:v>
                </c:pt>
                <c:pt idx="42">
                  <c:v>0.11758676663863</c:v>
                </c:pt>
                <c:pt idx="43">
                  <c:v>0.117575971251212</c:v>
                </c:pt>
                <c:pt idx="44">
                  <c:v>0.117566374264603</c:v>
                </c:pt>
                <c:pt idx="45">
                  <c:v>0.11755784260905</c:v>
                </c:pt>
                <c:pt idx="46">
                  <c:v>0.117550257997744</c:v>
                </c:pt>
                <c:pt idx="47">
                  <c:v>0.117543515283163</c:v>
                </c:pt>
                <c:pt idx="48">
                  <c:v>0.117537520996454</c:v>
                </c:pt>
                <c:pt idx="49">
                  <c:v>0.117532192049395</c:v>
                </c:pt>
                <c:pt idx="50">
                  <c:v>0.117527454580819</c:v>
                </c:pt>
                <c:pt idx="51">
                  <c:v>0.11752324293136</c:v>
                </c:pt>
                <c:pt idx="52">
                  <c:v>0.11751949873225</c:v>
                </c:pt>
                <c:pt idx="53">
                  <c:v>0.117516170095422</c:v>
                </c:pt>
                <c:pt idx="54">
                  <c:v>0.117513210893672</c:v>
                </c:pt>
                <c:pt idx="55">
                  <c:v>0.117510580120823</c:v>
                </c:pt>
                <c:pt idx="56">
                  <c:v>0.117508241323005</c:v>
                </c:pt>
                <c:pt idx="57">
                  <c:v>0.117506162093129</c:v>
                </c:pt>
                <c:pt idx="58">
                  <c:v>0.117504313621536</c:v>
                </c:pt>
                <c:pt idx="59">
                  <c:v>0.117502670296551</c:v>
                </c:pt>
                <c:pt idx="60">
                  <c:v>0.117501209349428</c:v>
                </c:pt>
                <c:pt idx="61">
                  <c:v>0.117499910538712</c:v>
                </c:pt>
                <c:pt idx="62">
                  <c:v>0.117498755869669</c:v>
                </c:pt>
                <c:pt idx="63">
                  <c:v>0.117497729344872</c:v>
                </c:pt>
                <c:pt idx="64">
                  <c:v>0.117496816742474</c:v>
                </c:pt>
                <c:pt idx="65">
                  <c:v>0.117496005419116</c:v>
                </c:pt>
                <c:pt idx="66">
                  <c:v>0.117495284134705</c:v>
                </c:pt>
                <c:pt idx="67">
                  <c:v>0.117494642896654</c:v>
                </c:pt>
                <c:pt idx="68">
                  <c:v>0.117494072821413</c:v>
                </c:pt>
                <c:pt idx="69">
                  <c:v>0.117493566011367</c:v>
                </c:pt>
                <c:pt idx="70">
                  <c:v>0.117493115445409</c:v>
                </c:pt>
                <c:pt idx="71">
                  <c:v>0.117492714881653</c:v>
                </c:pt>
                <c:pt idx="72">
                  <c:v>0.117492358770951</c:v>
                </c:pt>
                <c:pt idx="73">
                  <c:v>0.117492042180002</c:v>
                </c:pt>
                <c:pt idx="74">
                  <c:v>0.117491760723008</c:v>
                </c:pt>
                <c:pt idx="75">
                  <c:v>0.117491510500905</c:v>
                </c:pt>
                <c:pt idx="76">
                  <c:v>0.117491288047345</c:v>
                </c:pt>
                <c:pt idx="77">
                  <c:v>0.117491090280669</c:v>
                </c:pt>
                <c:pt idx="78">
                  <c:v>0.117490914461219</c:v>
                </c:pt>
                <c:pt idx="79">
                  <c:v>0.117490758153375</c:v>
                </c:pt>
                <c:pt idx="80">
                  <c:v>0.117490619191818</c:v>
                </c:pt>
                <c:pt idx="81">
                  <c:v>0.11749049565153</c:v>
                </c:pt>
                <c:pt idx="82">
                  <c:v>0.117490385821125</c:v>
                </c:pt>
                <c:pt idx="83">
                  <c:v>0.117490288179143</c:v>
                </c:pt>
                <c:pt idx="84">
                  <c:v>0.117490201372968</c:v>
                </c:pt>
                <c:pt idx="85">
                  <c:v>0.117490124200093</c:v>
                </c:pt>
                <c:pt idx="86">
                  <c:v>0.11749005559146</c:v>
                </c:pt>
                <c:pt idx="87">
                  <c:v>0.117489994596652</c:v>
                </c:pt>
                <c:pt idx="88">
                  <c:v>0.117489940370725</c:v>
                </c:pt>
                <c:pt idx="89">
                  <c:v>0.117489892162501</c:v>
                </c:pt>
                <c:pt idx="90">
                  <c:v>0.117489849304167</c:v>
                </c:pt>
                <c:pt idx="91">
                  <c:v>0.11748981120202</c:v>
                </c:pt>
                <c:pt idx="92">
                  <c:v>0.117489777328242</c:v>
                </c:pt>
                <c:pt idx="93">
                  <c:v>0.117489747213592</c:v>
                </c:pt>
                <c:pt idx="94">
                  <c:v>0.117489720440901</c:v>
                </c:pt>
                <c:pt idx="95">
                  <c:v>0.117489696639296</c:v>
                </c:pt>
                <c:pt idx="96">
                  <c:v>0.117489675479062</c:v>
                </c:pt>
                <c:pt idx="97">
                  <c:v>0.117489656667075</c:v>
                </c:pt>
                <c:pt idx="98">
                  <c:v>0.117489639942738</c:v>
                </c:pt>
                <c:pt idx="99">
                  <c:v>0.117489625074375</c:v>
                </c:pt>
              </c:numCache>
            </c:numRef>
          </c:yVal>
          <c:smooth val="1"/>
        </c:ser>
        <c:ser>
          <c:idx val="1"/>
          <c:order val="1"/>
          <c:spPr>
            <a:ln>
              <a:noFill/>
            </a:ln>
          </c:spPr>
          <c:marker>
            <c:symbol val="circle"/>
            <c:size val="7"/>
            <c:spPr>
              <a:solidFill>
                <a:srgbClr val="008000"/>
              </a:solidFill>
              <a:ln>
                <a:noFill/>
              </a:ln>
            </c:spPr>
          </c:marker>
          <c:xVal>
            <c:numRef>
              <c:f>'Melt percolation model'!$AW$2:$AW$27</c:f>
              <c:numCache>
                <c:formatCode>General</c:formatCode>
                <c:ptCount val="26"/>
                <c:pt idx="0">
                  <c:v>3.15</c:v>
                </c:pt>
                <c:pt idx="1">
                  <c:v>3.15</c:v>
                </c:pt>
                <c:pt idx="2">
                  <c:v>3.15</c:v>
                </c:pt>
                <c:pt idx="3">
                  <c:v>1.17</c:v>
                </c:pt>
                <c:pt idx="4">
                  <c:v>3.32</c:v>
                </c:pt>
                <c:pt idx="5">
                  <c:v>2.62</c:v>
                </c:pt>
                <c:pt idx="6">
                  <c:v>1.43</c:v>
                </c:pt>
                <c:pt idx="7">
                  <c:v>3.08</c:v>
                </c:pt>
                <c:pt idx="8">
                  <c:v>3.08</c:v>
                </c:pt>
                <c:pt idx="9">
                  <c:v>3.14</c:v>
                </c:pt>
                <c:pt idx="10">
                  <c:v>2.99</c:v>
                </c:pt>
                <c:pt idx="11">
                  <c:v>2.99</c:v>
                </c:pt>
                <c:pt idx="12">
                  <c:v>2.92</c:v>
                </c:pt>
                <c:pt idx="13">
                  <c:v>3.63</c:v>
                </c:pt>
                <c:pt idx="14">
                  <c:v>1.66</c:v>
                </c:pt>
                <c:pt idx="15">
                  <c:v>1.66</c:v>
                </c:pt>
                <c:pt idx="16">
                  <c:v>0.82</c:v>
                </c:pt>
                <c:pt idx="17">
                  <c:v>1.49</c:v>
                </c:pt>
                <c:pt idx="18">
                  <c:v>1.49</c:v>
                </c:pt>
                <c:pt idx="19">
                  <c:v>2.54</c:v>
                </c:pt>
                <c:pt idx="20">
                  <c:v>2.54</c:v>
                </c:pt>
                <c:pt idx="21">
                  <c:v>2.97</c:v>
                </c:pt>
                <c:pt idx="22">
                  <c:v>1.22</c:v>
                </c:pt>
                <c:pt idx="23">
                  <c:v>1.22</c:v>
                </c:pt>
                <c:pt idx="24">
                  <c:v>2.99</c:v>
                </c:pt>
                <c:pt idx="25">
                  <c:v>3.55</c:v>
                </c:pt>
              </c:numCache>
            </c:numRef>
          </c:xVal>
          <c:yVal>
            <c:numRef>
              <c:f>'Melt percolation model'!$AX$2:$AX$27</c:f>
              <c:numCache>
                <c:formatCode>General</c:formatCode>
                <c:ptCount val="26"/>
                <c:pt idx="0">
                  <c:v>0.12501</c:v>
                </c:pt>
                <c:pt idx="1">
                  <c:v>0.13373</c:v>
                </c:pt>
                <c:pt idx="2">
                  <c:v>0.12302</c:v>
                </c:pt>
                <c:pt idx="3">
                  <c:v>0.12734</c:v>
                </c:pt>
                <c:pt idx="4">
                  <c:v>0.12607</c:v>
                </c:pt>
                <c:pt idx="5">
                  <c:v>0.12389</c:v>
                </c:pt>
                <c:pt idx="6">
                  <c:v>0.11925</c:v>
                </c:pt>
                <c:pt idx="7">
                  <c:v>0.12527</c:v>
                </c:pt>
                <c:pt idx="8">
                  <c:v>0.12552</c:v>
                </c:pt>
                <c:pt idx="9">
                  <c:v>0.12674</c:v>
                </c:pt>
                <c:pt idx="10">
                  <c:v>0.12507</c:v>
                </c:pt>
                <c:pt idx="11">
                  <c:v>0.12481</c:v>
                </c:pt>
                <c:pt idx="12">
                  <c:v>0.12542</c:v>
                </c:pt>
                <c:pt idx="13">
                  <c:v>0.12615</c:v>
                </c:pt>
                <c:pt idx="14">
                  <c:v>0.13453</c:v>
                </c:pt>
                <c:pt idx="15">
                  <c:v>0.12299</c:v>
                </c:pt>
                <c:pt idx="16">
                  <c:v>0.11715</c:v>
                </c:pt>
                <c:pt idx="17">
                  <c:v>0.13029</c:v>
                </c:pt>
                <c:pt idx="18">
                  <c:v>0.1252</c:v>
                </c:pt>
                <c:pt idx="19">
                  <c:v>0.12427</c:v>
                </c:pt>
                <c:pt idx="20">
                  <c:v>0.12226</c:v>
                </c:pt>
                <c:pt idx="21">
                  <c:v>0.12523</c:v>
                </c:pt>
                <c:pt idx="22">
                  <c:v>0.11859</c:v>
                </c:pt>
                <c:pt idx="23">
                  <c:v>0.11775</c:v>
                </c:pt>
                <c:pt idx="25">
                  <c:v>0.12685</c:v>
                </c:pt>
              </c:numCache>
            </c:numRef>
          </c:yVal>
          <c:smooth val="1"/>
        </c:ser>
        <c:ser>
          <c:idx val="2"/>
          <c:order val="2"/>
          <c:spPr>
            <a:ln>
              <a:noFill/>
            </a:ln>
          </c:spPr>
          <c:marker>
            <c:symbol val="square"/>
            <c:size val="12"/>
            <c:spPr>
              <a:solidFill>
                <a:srgbClr val="3366FF"/>
              </a:solidFill>
              <a:ln>
                <a:solidFill>
                  <a:schemeClr val="tx1"/>
                </a:solidFill>
              </a:ln>
            </c:spPr>
          </c:marker>
          <c:xVal>
            <c:numRef>
              <c:f>'Melt percolation model'!$AW$30:$AW$31</c:f>
              <c:numCache>
                <c:formatCode>General</c:formatCode>
                <c:ptCount val="2"/>
                <c:pt idx="0">
                  <c:v>4.2</c:v>
                </c:pt>
              </c:numCache>
            </c:numRef>
          </c:xVal>
          <c:yVal>
            <c:numRef>
              <c:f>'Melt percolation model'!$AX$30:$AX$31</c:f>
              <c:numCache>
                <c:formatCode>General</c:formatCode>
                <c:ptCount val="2"/>
                <c:pt idx="0">
                  <c:v>0.1296</c:v>
                </c:pt>
              </c:numCache>
            </c:numRef>
          </c:yVal>
          <c:smooth val="1"/>
        </c:ser>
        <c:dLbls>
          <c:showLegendKey val="0"/>
          <c:showVal val="0"/>
          <c:showCatName val="0"/>
          <c:showSerName val="0"/>
          <c:showPercent val="0"/>
          <c:showBubbleSize val="0"/>
        </c:dLbls>
        <c:axId val="-2099755032"/>
        <c:axId val="-2099769848"/>
      </c:scatterChart>
      <c:valAx>
        <c:axId val="-2099755032"/>
        <c:scaling>
          <c:orientation val="minMax"/>
        </c:scaling>
        <c:delete val="0"/>
        <c:axPos val="b"/>
        <c:title>
          <c:tx>
            <c:rich>
              <a:bodyPr/>
              <a:lstStyle/>
              <a:p>
                <a:pPr>
                  <a:defRPr sz="1400" b="1" i="0" u="none" strike="noStrike" baseline="0">
                    <a:solidFill>
                      <a:srgbClr val="000000"/>
                    </a:solidFill>
                    <a:latin typeface="Arial"/>
                    <a:ea typeface="Verdana"/>
                    <a:cs typeface="Arial"/>
                  </a:defRPr>
                </a:pPr>
                <a:r>
                  <a:rPr lang="fr-FR" sz="1400">
                    <a:latin typeface="Arial"/>
                    <a:cs typeface="Arial"/>
                  </a:rPr>
                  <a:t>Al</a:t>
                </a:r>
                <a:r>
                  <a:rPr lang="fr-FR" sz="1400" baseline="-25000">
                    <a:latin typeface="Arial"/>
                    <a:cs typeface="Arial"/>
                  </a:rPr>
                  <a:t>2</a:t>
                </a:r>
                <a:r>
                  <a:rPr lang="fr-FR" sz="1400">
                    <a:latin typeface="Arial"/>
                    <a:cs typeface="Arial"/>
                  </a:rPr>
                  <a:t>O</a:t>
                </a:r>
                <a:r>
                  <a:rPr lang="fr-FR" sz="1400" baseline="-25000">
                    <a:latin typeface="Arial"/>
                    <a:cs typeface="Arial"/>
                  </a:rPr>
                  <a:t>3</a:t>
                </a:r>
                <a:r>
                  <a:rPr lang="fr-FR" sz="1400">
                    <a:latin typeface="Arial"/>
                    <a:cs typeface="Arial"/>
                  </a:rPr>
                  <a:t> (wt. %)</a:t>
                </a:r>
              </a:p>
            </c:rich>
          </c:tx>
          <c:layout>
            <c:manualLayout>
              <c:xMode val="edge"/>
              <c:yMode val="edge"/>
              <c:x val="0.429270875038925"/>
              <c:y val="0.8418922476961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099769848"/>
        <c:crosses val="autoZero"/>
        <c:crossBetween val="midCat"/>
      </c:valAx>
      <c:valAx>
        <c:axId val="-2099769848"/>
        <c:scaling>
          <c:orientation val="minMax"/>
          <c:max val="0.14"/>
          <c:min val="0.11"/>
        </c:scaling>
        <c:delete val="0"/>
        <c:axPos val="l"/>
        <c:title>
          <c:tx>
            <c:rich>
              <a:bodyPr/>
              <a:lstStyle/>
              <a:p>
                <a:pPr>
                  <a:defRPr sz="1400" b="1" i="0" u="none" strike="noStrike" baseline="0">
                    <a:solidFill>
                      <a:srgbClr val="000000"/>
                    </a:solidFill>
                    <a:latin typeface="Arial"/>
                    <a:ea typeface="Verdana"/>
                    <a:cs typeface="Arial"/>
                  </a:defRPr>
                </a:pPr>
                <a:r>
                  <a:rPr lang="fr-FR" sz="1400" b="1" baseline="30000">
                    <a:latin typeface="Arial"/>
                    <a:cs typeface="Arial"/>
                  </a:rPr>
                  <a:t>187</a:t>
                </a:r>
                <a:r>
                  <a:rPr lang="fr-FR" sz="1400" b="1">
                    <a:latin typeface="Arial"/>
                    <a:cs typeface="Arial"/>
                  </a:rPr>
                  <a:t>Os/</a:t>
                </a:r>
                <a:r>
                  <a:rPr lang="fr-FR" sz="1400" b="1" baseline="30000">
                    <a:latin typeface="Arial"/>
                    <a:cs typeface="Arial"/>
                  </a:rPr>
                  <a:t>188</a:t>
                </a:r>
                <a:r>
                  <a:rPr lang="fr-FR" sz="1400" b="1">
                    <a:latin typeface="Arial"/>
                    <a:cs typeface="Arial"/>
                  </a:rPr>
                  <a:t>Os</a:t>
                </a:r>
              </a:p>
            </c:rich>
          </c:tx>
          <c:layout>
            <c:manualLayout>
              <c:xMode val="edge"/>
              <c:yMode val="edge"/>
              <c:x val="0.0266604386316117"/>
              <c:y val="0.354171737996473"/>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Verdana"/>
                <a:cs typeface="Arial"/>
              </a:defRPr>
            </a:pPr>
            <a:endParaRPr lang="fr-FR"/>
          </a:p>
        </c:txPr>
        <c:crossAx val="-2099755032"/>
        <c:crosses val="autoZero"/>
        <c:crossBetween val="midCat"/>
      </c:valAx>
      <c:spPr>
        <a:solidFill>
          <a:schemeClr val="bg1"/>
        </a:solidFill>
        <a:ln w="15875">
          <a:solidFill>
            <a:srgbClr val="000000"/>
          </a:solidFill>
          <a:prstDash val="solid"/>
        </a:ln>
      </c:spPr>
    </c:plotArea>
    <c:plotVisOnly val="1"/>
    <c:dispBlanksAs val="gap"/>
    <c:showDLblsOverMax val="0"/>
  </c:chart>
  <c:spPr>
    <a:noFill/>
    <a:ln w="3175">
      <a:noFill/>
      <a:prstDash val="solid"/>
    </a:ln>
  </c:spPr>
  <c:txPr>
    <a:bodyPr/>
    <a:lstStyle/>
    <a:p>
      <a:pPr>
        <a:defRPr sz="550" b="0" i="0" u="none" strike="noStrike" baseline="0">
          <a:solidFill>
            <a:srgbClr val="000000"/>
          </a:solidFill>
          <a:latin typeface="Verdana"/>
          <a:ea typeface="Verdana"/>
          <a:cs typeface="Verdana"/>
        </a:defRPr>
      </a:pPr>
      <a:endParaRPr lang="fr-FR"/>
    </a:p>
  </c:txPr>
  <c:printSettings>
    <c:headerFooter/>
    <c:pageMargins b="1.0" l="0.75" r="0.75" t="1.0"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702970205567"/>
          <c:y val="0.121748659622675"/>
          <c:w val="0.708122606868655"/>
          <c:h val="0.641843811321692"/>
        </c:manualLayout>
      </c:layout>
      <c:scatterChart>
        <c:scatterStyle val="smoothMarker"/>
        <c:varyColors val="0"/>
        <c:ser>
          <c:idx val="1"/>
          <c:order val="0"/>
          <c:spPr>
            <a:ln>
              <a:noFill/>
            </a:ln>
          </c:spPr>
          <c:marker>
            <c:symbol val="circle"/>
            <c:size val="7"/>
            <c:spPr>
              <a:solidFill>
                <a:srgbClr val="008000"/>
              </a:solidFill>
              <a:ln>
                <a:noFill/>
              </a:ln>
            </c:spPr>
          </c:marker>
          <c:xVal>
            <c:numRef>
              <c:f>#REF!</c:f>
            </c:numRef>
          </c:xVal>
          <c:yVal>
            <c:numRef>
              <c:f>#REF!</c:f>
              <c:numCache>
                <c:formatCode>General</c:formatCode>
                <c:ptCount val="1"/>
                <c:pt idx="0">
                  <c:v>1.0</c:v>
                </c:pt>
              </c:numCache>
            </c:numRef>
          </c:yVal>
          <c:smooth val="1"/>
        </c:ser>
        <c:ser>
          <c:idx val="2"/>
          <c:order val="1"/>
          <c:spPr>
            <a:ln>
              <a:noFill/>
            </a:ln>
          </c:spPr>
          <c:marker>
            <c:symbol val="square"/>
            <c:size val="12"/>
            <c:spPr>
              <a:solidFill>
                <a:srgbClr val="3366FF"/>
              </a:solidFill>
              <a:ln>
                <a:solidFill>
                  <a:schemeClr val="tx1"/>
                </a:solidFill>
              </a:ln>
            </c:spPr>
          </c:marker>
          <c:xVal>
            <c:numRef>
              <c:f>#REF!</c:f>
            </c:numRef>
          </c:xVal>
          <c:yVal>
            <c:numRef>
              <c:f>#REF!</c:f>
              <c:numCache>
                <c:formatCode>General</c:formatCode>
                <c:ptCount val="1"/>
                <c:pt idx="0">
                  <c:v>1.0</c:v>
                </c:pt>
              </c:numCache>
            </c:numRef>
          </c:yVal>
          <c:smooth val="1"/>
        </c:ser>
        <c:ser>
          <c:idx val="0"/>
          <c:order val="2"/>
          <c:spPr>
            <a:ln w="28575">
              <a:solidFill>
                <a:schemeClr val="accent2"/>
              </a:solidFill>
            </a:ln>
          </c:spPr>
          <c:marker>
            <c:symbol val="none"/>
          </c:marker>
          <c:xVal>
            <c:numRef>
              <c:f>#REF!</c:f>
            </c:numRef>
          </c:xVal>
          <c:yVal>
            <c:numRef>
              <c:f>#REF!</c:f>
              <c:numCache>
                <c:formatCode>General</c:formatCode>
                <c:ptCount val="1"/>
                <c:pt idx="0">
                  <c:v>1.0</c:v>
                </c:pt>
              </c:numCache>
            </c:numRef>
          </c:yVal>
          <c:smooth val="1"/>
        </c:ser>
        <c:ser>
          <c:idx val="3"/>
          <c:order val="3"/>
          <c:spPr>
            <a:ln w="28575">
              <a:solidFill>
                <a:schemeClr val="accent5">
                  <a:lumMod val="50000"/>
                </a:schemeClr>
              </a:solidFill>
            </a:ln>
            <a:effectLst/>
          </c:spPr>
          <c:marker>
            <c:symbol val="none"/>
          </c:marker>
          <c:xVal>
            <c:numRef>
              <c:f>#REF!</c:f>
            </c:numRef>
          </c:xVal>
          <c:yVal>
            <c:numRef>
              <c:f>#REF!</c:f>
              <c:numCache>
                <c:formatCode>General</c:formatCode>
                <c:ptCount val="1"/>
                <c:pt idx="0">
                  <c:v>1.0</c:v>
                </c:pt>
              </c:numCache>
            </c:numRef>
          </c:yVal>
          <c:smooth val="1"/>
        </c:ser>
        <c:dLbls>
          <c:showLegendKey val="0"/>
          <c:showVal val="0"/>
          <c:showCatName val="0"/>
          <c:showSerName val="0"/>
          <c:showPercent val="0"/>
          <c:showBubbleSize val="0"/>
        </c:dLbls>
        <c:axId val="-2099799896"/>
        <c:axId val="-2099817880"/>
      </c:scatterChart>
      <c:valAx>
        <c:axId val="-2099799896"/>
        <c:scaling>
          <c:orientation val="minMax"/>
        </c:scaling>
        <c:delete val="0"/>
        <c:axPos val="b"/>
        <c:title>
          <c:tx>
            <c:rich>
              <a:bodyPr/>
              <a:lstStyle/>
              <a:p>
                <a:pPr>
                  <a:defRPr sz="1400" b="1" i="0" u="none" strike="noStrike" baseline="0">
                    <a:solidFill>
                      <a:srgbClr val="000000"/>
                    </a:solidFill>
                    <a:latin typeface="Arial"/>
                    <a:ea typeface="Verdana"/>
                    <a:cs typeface="Arial"/>
                  </a:defRPr>
                </a:pPr>
                <a:r>
                  <a:rPr lang="fr-FR" sz="1400">
                    <a:latin typeface="Arial"/>
                    <a:cs typeface="Arial"/>
                  </a:rPr>
                  <a:t>Al</a:t>
                </a:r>
                <a:r>
                  <a:rPr lang="fr-FR" sz="1400" baseline="-25000">
                    <a:latin typeface="Arial"/>
                    <a:cs typeface="Arial"/>
                  </a:rPr>
                  <a:t>2</a:t>
                </a:r>
                <a:r>
                  <a:rPr lang="fr-FR" sz="1400">
                    <a:latin typeface="Arial"/>
                    <a:cs typeface="Arial"/>
                  </a:rPr>
                  <a:t>O</a:t>
                </a:r>
                <a:r>
                  <a:rPr lang="fr-FR" sz="1400" baseline="-25000">
                    <a:latin typeface="Arial"/>
                    <a:cs typeface="Arial"/>
                  </a:rPr>
                  <a:t>3</a:t>
                </a:r>
                <a:r>
                  <a:rPr lang="fr-FR" sz="1400">
                    <a:latin typeface="Arial"/>
                    <a:cs typeface="Arial"/>
                  </a:rPr>
                  <a:t> (wt. %)</a:t>
                </a:r>
              </a:p>
            </c:rich>
          </c:tx>
          <c:layout>
            <c:manualLayout>
              <c:xMode val="edge"/>
              <c:yMode val="edge"/>
              <c:x val="0.434920537455754"/>
              <c:y val="0.88605628555105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099817880"/>
        <c:crosses val="autoZero"/>
        <c:crossBetween val="midCat"/>
      </c:valAx>
      <c:valAx>
        <c:axId val="-2099817880"/>
        <c:scaling>
          <c:orientation val="minMax"/>
          <c:min val="0.11"/>
        </c:scaling>
        <c:delete val="0"/>
        <c:axPos val="l"/>
        <c:title>
          <c:tx>
            <c:rich>
              <a:bodyPr/>
              <a:lstStyle/>
              <a:p>
                <a:pPr>
                  <a:defRPr sz="1400" b="1" i="0" u="none" strike="noStrike" baseline="0">
                    <a:solidFill>
                      <a:srgbClr val="000000"/>
                    </a:solidFill>
                    <a:latin typeface="Arial"/>
                    <a:ea typeface="Verdana"/>
                    <a:cs typeface="Arial"/>
                  </a:defRPr>
                </a:pPr>
                <a:r>
                  <a:rPr lang="fr-FR" sz="1400" b="1" baseline="30000">
                    <a:latin typeface="Arial"/>
                    <a:cs typeface="Arial"/>
                  </a:rPr>
                  <a:t>187</a:t>
                </a:r>
                <a:r>
                  <a:rPr lang="fr-FR" sz="1400" b="1">
                    <a:latin typeface="Arial"/>
                    <a:cs typeface="Arial"/>
                  </a:rPr>
                  <a:t>Os/</a:t>
                </a:r>
                <a:r>
                  <a:rPr lang="fr-FR" sz="1400" b="1" baseline="30000">
                    <a:latin typeface="Arial"/>
                    <a:cs typeface="Arial"/>
                  </a:rPr>
                  <a:t>188</a:t>
                </a:r>
                <a:r>
                  <a:rPr lang="fr-FR" sz="1400" b="1">
                    <a:latin typeface="Arial"/>
                    <a:cs typeface="Arial"/>
                  </a:rPr>
                  <a:t>Os</a:t>
                </a:r>
              </a:p>
            </c:rich>
          </c:tx>
          <c:layout>
            <c:manualLayout>
              <c:xMode val="edge"/>
              <c:yMode val="edge"/>
              <c:x val="0.0153609525873486"/>
              <c:y val="0.325780570804044"/>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Verdana"/>
                <a:cs typeface="Arial"/>
              </a:defRPr>
            </a:pPr>
            <a:endParaRPr lang="fr-FR"/>
          </a:p>
        </c:txPr>
        <c:crossAx val="-2099799896"/>
        <c:crosses val="autoZero"/>
        <c:crossBetween val="midCat"/>
      </c:valAx>
      <c:spPr>
        <a:solidFill>
          <a:schemeClr val="bg1"/>
        </a:solidFill>
        <a:ln w="15875">
          <a:solidFill>
            <a:srgbClr val="000000"/>
          </a:solidFill>
          <a:prstDash val="solid"/>
        </a:ln>
      </c:spPr>
    </c:plotArea>
    <c:plotVisOnly val="1"/>
    <c:dispBlanksAs val="gap"/>
    <c:showDLblsOverMax val="0"/>
  </c:chart>
  <c:spPr>
    <a:noFill/>
    <a:ln w="3175">
      <a:noFill/>
      <a:prstDash val="solid"/>
    </a:ln>
  </c:spPr>
  <c:txPr>
    <a:bodyPr/>
    <a:lstStyle/>
    <a:p>
      <a:pPr>
        <a:defRPr sz="550" b="0" i="0" u="none" strike="noStrike" baseline="0">
          <a:solidFill>
            <a:srgbClr val="000000"/>
          </a:solidFill>
          <a:latin typeface="Verdana"/>
          <a:ea typeface="Verdana"/>
          <a:cs typeface="Verdana"/>
        </a:defRPr>
      </a:pPr>
      <a:endParaRPr lang="fr-FR"/>
    </a:p>
  </c:txPr>
  <c:printSettings>
    <c:headerFooter/>
    <c:pageMargins b="1.0" l="0.75" r="0.75" t="1.0"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702970205567"/>
          <c:y val="0.121748659622675"/>
          <c:w val="0.708122606868655"/>
          <c:h val="0.641843811321692"/>
        </c:manualLayout>
      </c:layout>
      <c:scatterChart>
        <c:scatterStyle val="smoothMarker"/>
        <c:varyColors val="0"/>
        <c:ser>
          <c:idx val="1"/>
          <c:order val="0"/>
          <c:spPr>
            <a:ln>
              <a:noFill/>
            </a:ln>
          </c:spPr>
          <c:marker>
            <c:symbol val="circle"/>
            <c:size val="7"/>
            <c:spPr>
              <a:solidFill>
                <a:srgbClr val="008000"/>
              </a:solidFill>
              <a:ln>
                <a:noFill/>
              </a:ln>
            </c:spPr>
          </c:marker>
          <c:xVal>
            <c:numRef>
              <c:f>#REF!</c:f>
            </c:numRef>
          </c:xVal>
          <c:yVal>
            <c:numRef>
              <c:f>#REF!</c:f>
              <c:numCache>
                <c:formatCode>General</c:formatCode>
                <c:ptCount val="1"/>
                <c:pt idx="0">
                  <c:v>1.0</c:v>
                </c:pt>
              </c:numCache>
            </c:numRef>
          </c:yVal>
          <c:smooth val="1"/>
        </c:ser>
        <c:ser>
          <c:idx val="2"/>
          <c:order val="1"/>
          <c:spPr>
            <a:ln>
              <a:noFill/>
            </a:ln>
          </c:spPr>
          <c:marker>
            <c:symbol val="square"/>
            <c:size val="12"/>
            <c:spPr>
              <a:solidFill>
                <a:srgbClr val="3366FF"/>
              </a:solidFill>
              <a:ln>
                <a:solidFill>
                  <a:schemeClr val="tx1"/>
                </a:solidFill>
              </a:ln>
            </c:spPr>
          </c:marker>
          <c:xVal>
            <c:numRef>
              <c:f>#REF!</c:f>
            </c:numRef>
          </c:xVal>
          <c:yVal>
            <c:numRef>
              <c:f>#REF!</c:f>
              <c:numCache>
                <c:formatCode>General</c:formatCode>
                <c:ptCount val="1"/>
                <c:pt idx="0">
                  <c:v>1.0</c:v>
                </c:pt>
              </c:numCache>
            </c:numRef>
          </c:yVal>
          <c:smooth val="1"/>
        </c:ser>
        <c:ser>
          <c:idx val="0"/>
          <c:order val="2"/>
          <c:spPr>
            <a:ln w="28575">
              <a:solidFill>
                <a:schemeClr val="accent2"/>
              </a:solidFill>
            </a:ln>
          </c:spPr>
          <c:marker>
            <c:symbol val="none"/>
          </c:marker>
          <c:xVal>
            <c:numRef>
              <c:f>'Melt percolation model'!$AP$2:$AP$52</c:f>
              <c:numCache>
                <c:formatCode>General</c:formatCode>
                <c:ptCount val="51"/>
                <c:pt idx="0">
                  <c:v>0.7</c:v>
                </c:pt>
                <c:pt idx="1">
                  <c:v>1.006</c:v>
                </c:pt>
                <c:pt idx="2">
                  <c:v>1.312</c:v>
                </c:pt>
                <c:pt idx="3">
                  <c:v>1.618</c:v>
                </c:pt>
                <c:pt idx="4">
                  <c:v>1.924</c:v>
                </c:pt>
                <c:pt idx="5">
                  <c:v>2.23</c:v>
                </c:pt>
                <c:pt idx="6">
                  <c:v>2.536</c:v>
                </c:pt>
                <c:pt idx="7">
                  <c:v>2.842</c:v>
                </c:pt>
                <c:pt idx="8">
                  <c:v>3.148</c:v>
                </c:pt>
                <c:pt idx="9">
                  <c:v>3.454</c:v>
                </c:pt>
                <c:pt idx="10">
                  <c:v>3.76</c:v>
                </c:pt>
                <c:pt idx="11">
                  <c:v>4.066</c:v>
                </c:pt>
                <c:pt idx="12">
                  <c:v>4.372</c:v>
                </c:pt>
                <c:pt idx="13">
                  <c:v>4.677999999999999</c:v>
                </c:pt>
                <c:pt idx="14">
                  <c:v>4.984</c:v>
                </c:pt>
                <c:pt idx="15">
                  <c:v>5.29</c:v>
                </c:pt>
                <c:pt idx="16">
                  <c:v>5.596</c:v>
                </c:pt>
                <c:pt idx="17">
                  <c:v>5.902</c:v>
                </c:pt>
                <c:pt idx="18">
                  <c:v>6.208000000000002</c:v>
                </c:pt>
                <c:pt idx="19">
                  <c:v>6.514000000000001</c:v>
                </c:pt>
                <c:pt idx="20">
                  <c:v>6.820000000000001</c:v>
                </c:pt>
                <c:pt idx="21">
                  <c:v>7.126000000000001</c:v>
                </c:pt>
                <c:pt idx="22">
                  <c:v>7.432000000000002</c:v>
                </c:pt>
                <c:pt idx="23">
                  <c:v>7.738000000000002</c:v>
                </c:pt>
                <c:pt idx="24">
                  <c:v>8.044000000000002</c:v>
                </c:pt>
                <c:pt idx="25">
                  <c:v>8.35</c:v>
                </c:pt>
                <c:pt idx="26">
                  <c:v>8.656000000000002</c:v>
                </c:pt>
                <c:pt idx="27">
                  <c:v>8.962</c:v>
                </c:pt>
                <c:pt idx="28">
                  <c:v>9.268000000000002</c:v>
                </c:pt>
                <c:pt idx="29">
                  <c:v>9.574000000000003</c:v>
                </c:pt>
                <c:pt idx="30">
                  <c:v>9.880000000000002</c:v>
                </c:pt>
                <c:pt idx="31">
                  <c:v>10.186</c:v>
                </c:pt>
                <c:pt idx="32">
                  <c:v>10.49200000000001</c:v>
                </c:pt>
                <c:pt idx="33">
                  <c:v>10.798</c:v>
                </c:pt>
                <c:pt idx="34">
                  <c:v>11.104</c:v>
                </c:pt>
                <c:pt idx="35">
                  <c:v>11.41</c:v>
                </c:pt>
                <c:pt idx="36">
                  <c:v>11.716</c:v>
                </c:pt>
                <c:pt idx="37">
                  <c:v>12.02200000000001</c:v>
                </c:pt>
                <c:pt idx="38">
                  <c:v>12.328</c:v>
                </c:pt>
                <c:pt idx="39">
                  <c:v>12.63400000000001</c:v>
                </c:pt>
                <c:pt idx="40">
                  <c:v>12.94000000000001</c:v>
                </c:pt>
                <c:pt idx="41">
                  <c:v>13.24600000000001</c:v>
                </c:pt>
                <c:pt idx="42">
                  <c:v>13.55200000000001</c:v>
                </c:pt>
                <c:pt idx="43">
                  <c:v>13.85800000000001</c:v>
                </c:pt>
                <c:pt idx="44">
                  <c:v>14.16400000000001</c:v>
                </c:pt>
                <c:pt idx="45">
                  <c:v>14.47000000000001</c:v>
                </c:pt>
                <c:pt idx="46">
                  <c:v>14.77600000000001</c:v>
                </c:pt>
                <c:pt idx="47">
                  <c:v>15.08200000000001</c:v>
                </c:pt>
                <c:pt idx="48">
                  <c:v>15.38800000000001</c:v>
                </c:pt>
                <c:pt idx="49">
                  <c:v>15.69400000000001</c:v>
                </c:pt>
                <c:pt idx="50">
                  <c:v>16.00000000000001</c:v>
                </c:pt>
              </c:numCache>
            </c:numRef>
          </c:xVal>
          <c:yVal>
            <c:numRef>
              <c:f>'Melt percolation model'!$AR$2:$AR$52</c:f>
              <c:numCache>
                <c:formatCode>0.0000</c:formatCode>
                <c:ptCount val="51"/>
                <c:pt idx="0">
                  <c:v>0.117103806699045</c:v>
                </c:pt>
                <c:pt idx="1">
                  <c:v>0.117199435167943</c:v>
                </c:pt>
                <c:pt idx="2">
                  <c:v>0.117298458730412</c:v>
                </c:pt>
                <c:pt idx="3">
                  <c:v>0.117401061457789</c:v>
                </c:pt>
                <c:pt idx="4">
                  <c:v>0.117507440972676</c:v>
                </c:pt>
                <c:pt idx="5">
                  <c:v>0.117617809719372</c:v>
                </c:pt>
                <c:pt idx="6">
                  <c:v>0.117732396379955</c:v>
                </c:pt>
                <c:pt idx="7">
                  <c:v>0.117851447455885</c:v>
                </c:pt>
                <c:pt idx="8">
                  <c:v>0.117975229038143</c:v>
                </c:pt>
                <c:pt idx="9">
                  <c:v>0.118104028792655</c:v>
                </c:pt>
                <c:pt idx="10">
                  <c:v>0.118238158192181</c:v>
                </c:pt>
                <c:pt idx="11">
                  <c:v>0.118377955031124</c:v>
                </c:pt>
                <c:pt idx="12">
                  <c:v>0.118523786265993</c:v>
                </c:pt>
                <c:pt idx="13">
                  <c:v>0.118676051231811</c:v>
                </c:pt>
                <c:pt idx="14">
                  <c:v>0.118835185293832</c:v>
                </c:pt>
                <c:pt idx="15">
                  <c:v>0.119001664004869</c:v>
                </c:pt>
                <c:pt idx="16">
                  <c:v>0.119176007851861</c:v>
                </c:pt>
                <c:pt idx="17">
                  <c:v>0.119358787691449</c:v>
                </c:pt>
                <c:pt idx="18">
                  <c:v>0.119550630994157</c:v>
                </c:pt>
                <c:pt idx="19">
                  <c:v>0.119752229041071</c:v>
                </c:pt>
                <c:pt idx="20">
                  <c:v>0.119964345246954</c:v>
                </c:pt>
                <c:pt idx="21">
                  <c:v>0.12018782482101</c:v>
                </c:pt>
                <c:pt idx="22">
                  <c:v>0.120423606022995</c:v>
                </c:pt>
                <c:pt idx="23">
                  <c:v>0.120672733330752</c:v>
                </c:pt>
                <c:pt idx="24">
                  <c:v>0.120936372908865</c:v>
                </c:pt>
                <c:pt idx="25">
                  <c:v>0.121215830861664</c:v>
                </c:pt>
                <c:pt idx="26">
                  <c:v>0.1215125748734</c:v>
                </c:pt>
                <c:pt idx="27">
                  <c:v>0.121828259992267</c:v>
                </c:pt>
                <c:pt idx="28">
                  <c:v>0.122164759514577</c:v>
                </c:pt>
                <c:pt idx="29">
                  <c:v>0.122524202186134</c:v>
                </c:pt>
                <c:pt idx="30">
                  <c:v>0.122909017281566</c:v>
                </c:pt>
                <c:pt idx="31">
                  <c:v>0.123321989579104</c:v>
                </c:pt>
                <c:pt idx="32">
                  <c:v>0.123766326861264</c:v>
                </c:pt>
                <c:pt idx="33">
                  <c:v>0.124245743402542</c:v>
                </c:pt>
                <c:pt idx="34">
                  <c:v>0.124764564043103</c:v>
                </c:pt>
                <c:pt idx="35">
                  <c:v>0.125327855024284</c:v>
                </c:pt>
                <c:pt idx="36">
                  <c:v>0.125941589973928</c:v>
                </c:pt>
                <c:pt idx="37">
                  <c:v>0.126612862575102</c:v>
                </c:pt>
                <c:pt idx="38">
                  <c:v>0.127350161989506</c:v>
                </c:pt>
                <c:pt idx="39">
                  <c:v>0.128163733757125</c:v>
                </c:pt>
                <c:pt idx="40">
                  <c:v>0.129066058808483</c:v>
                </c:pt>
                <c:pt idx="41">
                  <c:v>0.130072498288845</c:v>
                </c:pt>
                <c:pt idx="42">
                  <c:v>0.131202175256597</c:v>
                </c:pt>
                <c:pt idx="43">
                  <c:v>0.132479201394057</c:v>
                </c:pt>
                <c:pt idx="44">
                  <c:v>0.133934417225115</c:v>
                </c:pt>
                <c:pt idx="45">
                  <c:v>0.135607915430832</c:v>
                </c:pt>
                <c:pt idx="46">
                  <c:v>0.137552791723963</c:v>
                </c:pt>
                <c:pt idx="47">
                  <c:v>0.139840881480587</c:v>
                </c:pt>
                <c:pt idx="48">
                  <c:v>0.142571827319139</c:v>
                </c:pt>
                <c:pt idx="49">
                  <c:v>0.145887975837381</c:v>
                </c:pt>
                <c:pt idx="50">
                  <c:v>0.15</c:v>
                </c:pt>
              </c:numCache>
            </c:numRef>
          </c:yVal>
          <c:smooth val="1"/>
        </c:ser>
        <c:ser>
          <c:idx val="3"/>
          <c:order val="3"/>
          <c:spPr>
            <a:ln w="28575">
              <a:solidFill>
                <a:schemeClr val="accent5">
                  <a:lumMod val="50000"/>
                </a:schemeClr>
              </a:solidFill>
            </a:ln>
            <a:effectLst/>
          </c:spPr>
          <c:marker>
            <c:symbol val="none"/>
          </c:marker>
          <c:xVal>
            <c:numRef>
              <c:f>'Melt percolation model'!$AP$2:$AP$52</c:f>
              <c:numCache>
                <c:formatCode>General</c:formatCode>
                <c:ptCount val="51"/>
                <c:pt idx="0">
                  <c:v>0.7</c:v>
                </c:pt>
                <c:pt idx="1">
                  <c:v>1.006</c:v>
                </c:pt>
                <c:pt idx="2">
                  <c:v>1.312</c:v>
                </c:pt>
                <c:pt idx="3">
                  <c:v>1.618</c:v>
                </c:pt>
                <c:pt idx="4">
                  <c:v>1.924</c:v>
                </c:pt>
                <c:pt idx="5">
                  <c:v>2.23</c:v>
                </c:pt>
                <c:pt idx="6">
                  <c:v>2.536</c:v>
                </c:pt>
                <c:pt idx="7">
                  <c:v>2.842</c:v>
                </c:pt>
                <c:pt idx="8">
                  <c:v>3.148</c:v>
                </c:pt>
                <c:pt idx="9">
                  <c:v>3.454</c:v>
                </c:pt>
                <c:pt idx="10">
                  <c:v>3.76</c:v>
                </c:pt>
                <c:pt idx="11">
                  <c:v>4.066</c:v>
                </c:pt>
                <c:pt idx="12">
                  <c:v>4.372</c:v>
                </c:pt>
                <c:pt idx="13">
                  <c:v>4.677999999999999</c:v>
                </c:pt>
                <c:pt idx="14">
                  <c:v>4.984</c:v>
                </c:pt>
                <c:pt idx="15">
                  <c:v>5.29</c:v>
                </c:pt>
                <c:pt idx="16">
                  <c:v>5.596</c:v>
                </c:pt>
                <c:pt idx="17">
                  <c:v>5.902</c:v>
                </c:pt>
                <c:pt idx="18">
                  <c:v>6.208000000000002</c:v>
                </c:pt>
                <c:pt idx="19">
                  <c:v>6.514000000000001</c:v>
                </c:pt>
                <c:pt idx="20">
                  <c:v>6.820000000000001</c:v>
                </c:pt>
                <c:pt idx="21">
                  <c:v>7.126000000000001</c:v>
                </c:pt>
                <c:pt idx="22">
                  <c:v>7.432000000000002</c:v>
                </c:pt>
                <c:pt idx="23">
                  <c:v>7.738000000000002</c:v>
                </c:pt>
                <c:pt idx="24">
                  <c:v>8.044000000000002</c:v>
                </c:pt>
                <c:pt idx="25">
                  <c:v>8.35</c:v>
                </c:pt>
                <c:pt idx="26">
                  <c:v>8.656000000000002</c:v>
                </c:pt>
                <c:pt idx="27">
                  <c:v>8.962</c:v>
                </c:pt>
                <c:pt idx="28">
                  <c:v>9.268000000000002</c:v>
                </c:pt>
                <c:pt idx="29">
                  <c:v>9.574000000000003</c:v>
                </c:pt>
                <c:pt idx="30">
                  <c:v>9.880000000000002</c:v>
                </c:pt>
                <c:pt idx="31">
                  <c:v>10.186</c:v>
                </c:pt>
                <c:pt idx="32">
                  <c:v>10.49200000000001</c:v>
                </c:pt>
                <c:pt idx="33">
                  <c:v>10.798</c:v>
                </c:pt>
                <c:pt idx="34">
                  <c:v>11.104</c:v>
                </c:pt>
                <c:pt idx="35">
                  <c:v>11.41</c:v>
                </c:pt>
                <c:pt idx="36">
                  <c:v>11.716</c:v>
                </c:pt>
                <c:pt idx="37">
                  <c:v>12.02200000000001</c:v>
                </c:pt>
                <c:pt idx="38">
                  <c:v>12.328</c:v>
                </c:pt>
                <c:pt idx="39">
                  <c:v>12.63400000000001</c:v>
                </c:pt>
                <c:pt idx="40">
                  <c:v>12.94000000000001</c:v>
                </c:pt>
                <c:pt idx="41">
                  <c:v>13.24600000000001</c:v>
                </c:pt>
                <c:pt idx="42">
                  <c:v>13.55200000000001</c:v>
                </c:pt>
                <c:pt idx="43">
                  <c:v>13.85800000000001</c:v>
                </c:pt>
                <c:pt idx="44">
                  <c:v>14.16400000000001</c:v>
                </c:pt>
                <c:pt idx="45">
                  <c:v>14.47000000000001</c:v>
                </c:pt>
                <c:pt idx="46">
                  <c:v>14.77600000000001</c:v>
                </c:pt>
                <c:pt idx="47">
                  <c:v>15.08200000000001</c:v>
                </c:pt>
                <c:pt idx="48">
                  <c:v>15.38800000000001</c:v>
                </c:pt>
                <c:pt idx="49">
                  <c:v>15.69400000000001</c:v>
                </c:pt>
                <c:pt idx="50">
                  <c:v>16.00000000000001</c:v>
                </c:pt>
              </c:numCache>
            </c:numRef>
          </c:xVal>
          <c:yVal>
            <c:numRef>
              <c:f>'Melt percolation model'!$AT$2:$AT$52</c:f>
              <c:numCache>
                <c:formatCode>0.0000</c:formatCode>
                <c:ptCount val="51"/>
                <c:pt idx="0">
                  <c:v>0.117103806699045</c:v>
                </c:pt>
                <c:pt idx="1">
                  <c:v>0.11711339463064</c:v>
                </c:pt>
                <c:pt idx="2">
                  <c:v>0.117123376118022</c:v>
                </c:pt>
                <c:pt idx="3">
                  <c:v>0.117133775900352</c:v>
                </c:pt>
                <c:pt idx="4">
                  <c:v>0.117144620834654</c:v>
                </c:pt>
                <c:pt idx="5">
                  <c:v>0.117155940127414</c:v>
                </c:pt>
                <c:pt idx="6">
                  <c:v>0.117167765597232</c:v>
                </c:pt>
                <c:pt idx="7">
                  <c:v>0.117180131973525</c:v>
                </c:pt>
                <c:pt idx="8">
                  <c:v>0.117193077237175</c:v>
                </c:pt>
                <c:pt idx="9">
                  <c:v>0.117206643010163</c:v>
                </c:pt>
                <c:pt idx="10">
                  <c:v>0.117220875002607</c:v>
                </c:pt>
                <c:pt idx="11">
                  <c:v>0.117235823527323</c:v>
                </c:pt>
                <c:pt idx="12">
                  <c:v>0.117251544094109</c:v>
                </c:pt>
                <c:pt idx="13">
                  <c:v>0.11726809809855</c:v>
                </c:pt>
                <c:pt idx="14">
                  <c:v>0.11728555362336</c:v>
                </c:pt>
                <c:pt idx="15">
                  <c:v>0.117303986374304</c:v>
                </c:pt>
                <c:pt idx="16">
                  <c:v>0.117323480777849</c:v>
                </c:pt>
                <c:pt idx="17">
                  <c:v>0.117344131274084</c:v>
                </c:pt>
                <c:pt idx="18">
                  <c:v>0.117366043846705</c:v>
                </c:pt>
                <c:pt idx="19">
                  <c:v>0.117389337842361</c:v>
                </c:pt>
                <c:pt idx="20">
                  <c:v>0.11741414814528</c:v>
                </c:pt>
                <c:pt idx="21">
                  <c:v>0.117440627790864</c:v>
                </c:pt>
                <c:pt idx="22">
                  <c:v>0.117468951125191</c:v>
                </c:pt>
                <c:pt idx="23">
                  <c:v>0.117499317648299</c:v>
                </c:pt>
                <c:pt idx="24">
                  <c:v>0.117531956720316</c:v>
                </c:pt>
                <c:pt idx="25">
                  <c:v>0.117567133365256</c:v>
                </c:pt>
                <c:pt idx="26">
                  <c:v>0.117605155483233</c:v>
                </c:pt>
                <c:pt idx="27">
                  <c:v>0.11764638288666</c:v>
                </c:pt>
                <c:pt idx="28">
                  <c:v>0.117691238722276</c:v>
                </c:pt>
                <c:pt idx="29">
                  <c:v>0.117740224047763</c:v>
                </c:pt>
                <c:pt idx="30">
                  <c:v>0.117793936628436</c:v>
                </c:pt>
                <c:pt idx="31">
                  <c:v>0.117853095451675</c:v>
                </c:pt>
                <c:pt idx="32">
                  <c:v>0.117918573096592</c:v>
                </c:pt>
                <c:pt idx="33">
                  <c:v>0.117991439061213</c:v>
                </c:pt>
                <c:pt idx="34">
                  <c:v>0.118073018633389</c:v>
                </c:pt>
                <c:pt idx="35">
                  <c:v>0.118164974224882</c:v>
                </c:pt>
                <c:pt idx="36">
                  <c:v>0.118269419847504</c:v>
                </c:pt>
                <c:pt idx="37">
                  <c:v>0.118389085634774</c:v>
                </c:pt>
                <c:pt idx="38">
                  <c:v>0.118527559939861</c:v>
                </c:pt>
                <c:pt idx="39">
                  <c:v>0.11868965532542</c:v>
                </c:pt>
                <c:pt idx="40">
                  <c:v>0.118881979309907</c:v>
                </c:pt>
                <c:pt idx="41">
                  <c:v>0.119113857258418</c:v>
                </c:pt>
                <c:pt idx="42">
                  <c:v>0.1193988899526</c:v>
                </c:pt>
                <c:pt idx="43">
                  <c:v>0.11975772098036</c:v>
                </c:pt>
                <c:pt idx="44">
                  <c:v>0.12022327330517</c:v>
                </c:pt>
                <c:pt idx="45">
                  <c:v>0.120851474290293</c:v>
                </c:pt>
                <c:pt idx="46">
                  <c:v>0.121745600845806</c:v>
                </c:pt>
                <c:pt idx="47">
                  <c:v>0.123119842049803</c:v>
                </c:pt>
                <c:pt idx="48">
                  <c:v>0.125502834775885</c:v>
                </c:pt>
                <c:pt idx="49">
                  <c:v>0.130649298058262</c:v>
                </c:pt>
                <c:pt idx="50">
                  <c:v>0.150000000000001</c:v>
                </c:pt>
              </c:numCache>
            </c:numRef>
          </c:yVal>
          <c:smooth val="1"/>
        </c:ser>
        <c:ser>
          <c:idx val="4"/>
          <c:order val="4"/>
          <c:spPr>
            <a:ln w="28575">
              <a:solidFill>
                <a:schemeClr val="accent4">
                  <a:lumMod val="75000"/>
                </a:schemeClr>
              </a:solidFill>
            </a:ln>
            <a:effectLst/>
          </c:spPr>
          <c:marker>
            <c:symbol val="diamond"/>
            <c:size val="9"/>
            <c:spPr>
              <a:solidFill>
                <a:schemeClr val="accent4">
                  <a:lumMod val="75000"/>
                </a:schemeClr>
              </a:solidFill>
              <a:ln>
                <a:noFill/>
              </a:ln>
              <a:effectLst/>
            </c:spPr>
          </c:marker>
          <c:xVal>
            <c:numRef>
              <c:f>'Melt percolation model'!$X$2:$X$101</c:f>
              <c:numCache>
                <c:formatCode>0.00</c:formatCode>
                <c:ptCount val="100"/>
                <c:pt idx="0">
                  <c:v>4.459974318509579</c:v>
                </c:pt>
                <c:pt idx="1">
                  <c:v>4.163516379430102</c:v>
                </c:pt>
                <c:pt idx="2">
                  <c:v>3.884448799243458</c:v>
                </c:pt>
                <c:pt idx="3">
                  <c:v>3.622707016248368</c:v>
                </c:pt>
                <c:pt idx="4">
                  <c:v>3.378052894259488</c:v>
                </c:pt>
                <c:pt idx="5">
                  <c:v>3.15010013475017</c:v>
                </c:pt>
                <c:pt idx="6">
                  <c:v>2.938339713813056</c:v>
                </c:pt>
                <c:pt idx="7">
                  <c:v>2.742164464917841</c:v>
                </c:pt>
                <c:pt idx="8">
                  <c:v>2.560892138020082</c:v>
                </c:pt>
                <c:pt idx="9">
                  <c:v>2.393786466249941</c:v>
                </c:pt>
                <c:pt idx="10">
                  <c:v>2.240075951870754</c:v>
                </c:pt>
                <c:pt idx="11">
                  <c:v>2.098970236768104</c:v>
                </c:pt>
                <c:pt idx="12">
                  <c:v>1.96967404663979</c:v>
                </c:pt>
                <c:pt idx="13">
                  <c:v>1.851398792522235</c:v>
                </c:pt>
                <c:pt idx="14">
                  <c:v>1.74337198058673</c:v>
                </c:pt>
                <c:pt idx="15">
                  <c:v>1.644844624778996</c:v>
                </c:pt>
                <c:pt idx="16">
                  <c:v>1.555096880928711</c:v>
                </c:pt>
                <c:pt idx="17">
                  <c:v>1.473442129557694</c:v>
                </c:pt>
                <c:pt idx="18">
                  <c:v>1.39922973163276</c:v>
                </c:pt>
                <c:pt idx="19">
                  <c:v>1.331846670343865</c:v>
                </c:pt>
                <c:pt idx="20">
                  <c:v>1.270718275487852</c:v>
                </c:pt>
                <c:pt idx="21">
                  <c:v>1.215308207483837</c:v>
                </c:pt>
                <c:pt idx="22">
                  <c:v>1.165117857186924</c:v>
                </c:pt>
                <c:pt idx="23">
                  <c:v>1.11968529678373</c:v>
                </c:pt>
                <c:pt idx="24">
                  <c:v>1.078583897033897</c:v>
                </c:pt>
                <c:pt idx="25">
                  <c:v>1.041420707538156</c:v>
                </c:pt>
                <c:pt idx="26">
                  <c:v>1.007834679892274</c:v>
                </c:pt>
                <c:pt idx="27">
                  <c:v>0.977494798671382</c:v>
                </c:pt>
                <c:pt idx="28">
                  <c:v>0.950098172194611</c:v>
                </c:pt>
                <c:pt idx="29">
                  <c:v>0.925368123871144</c:v>
                </c:pt>
                <c:pt idx="30">
                  <c:v>0.903052315495644</c:v>
                </c:pt>
                <c:pt idx="31">
                  <c:v>0.88292092598226</c:v>
                </c:pt>
                <c:pt idx="32">
                  <c:v>0.864764902527679</c:v>
                </c:pt>
                <c:pt idx="33">
                  <c:v>0.848394295899361</c:v>
                </c:pt>
                <c:pt idx="34">
                  <c:v>0.833636687287152</c:v>
                </c:pt>
                <c:pt idx="35">
                  <c:v>0.820335710778763</c:v>
                </c:pt>
                <c:pt idx="36">
                  <c:v>0.808349672881305</c:v>
                </c:pt>
                <c:pt idx="37">
                  <c:v>0.797550268486972</c:v>
                </c:pt>
                <c:pt idx="38">
                  <c:v>0.78782139116217</c:v>
                </c:pt>
                <c:pt idx="39">
                  <c:v>0.779058034531966</c:v>
                </c:pt>
                <c:pt idx="40">
                  <c:v>0.77116528075581</c:v>
                </c:pt>
                <c:pt idx="41">
                  <c:v>0.764057371578944</c:v>
                </c:pt>
                <c:pt idx="42">
                  <c:v>0.757656857140595</c:v>
                </c:pt>
                <c:pt idx="43">
                  <c:v>0.751893817578669</c:v>
                </c:pt>
                <c:pt idx="44">
                  <c:v>0.746705152453254</c:v>
                </c:pt>
                <c:pt idx="45">
                  <c:v>0.742033933086742</c:v>
                </c:pt>
                <c:pt idx="46">
                  <c:v>0.737828813062144</c:v>
                </c:pt>
                <c:pt idx="47">
                  <c:v>0.734043492312982</c:v>
                </c:pt>
                <c:pt idx="48">
                  <c:v>0.730636230462456</c:v>
                </c:pt>
                <c:pt idx="49">
                  <c:v>0.727569405313883</c:v>
                </c:pt>
                <c:pt idx="50">
                  <c:v>0.724809112649203</c:v>
                </c:pt>
                <c:pt idx="51">
                  <c:v>0.722324803750211</c:v>
                </c:pt>
                <c:pt idx="52">
                  <c:v>0.720088957312787</c:v>
                </c:pt>
                <c:pt idx="53">
                  <c:v>0.718076782673508</c:v>
                </c:pt>
                <c:pt idx="54">
                  <c:v>0.71626595150796</c:v>
                </c:pt>
                <c:pt idx="55">
                  <c:v>0.71463635538873</c:v>
                </c:pt>
                <c:pt idx="56">
                  <c:v>0.713169886807313</c:v>
                </c:pt>
                <c:pt idx="57">
                  <c:v>0.71185024146725</c:v>
                </c:pt>
                <c:pt idx="58">
                  <c:v>0.710662739845479</c:v>
                </c:pt>
                <c:pt idx="59">
                  <c:v>0.709594166195243</c:v>
                </c:pt>
                <c:pt idx="60">
                  <c:v>0.708632623327112</c:v>
                </c:pt>
                <c:pt idx="61">
                  <c:v>0.707767401655345</c:v>
                </c:pt>
                <c:pt idx="62">
                  <c:v>0.706988861135362</c:v>
                </c:pt>
                <c:pt idx="63">
                  <c:v>0.706288324845265</c:v>
                </c:pt>
                <c:pt idx="64">
                  <c:v>0.705657983080753</c:v>
                </c:pt>
                <c:pt idx="65">
                  <c:v>0.705090806939158</c:v>
                </c:pt>
                <c:pt idx="66">
                  <c:v>0.704580470465337</c:v>
                </c:pt>
                <c:pt idx="67">
                  <c:v>0.704121280520558</c:v>
                </c:pt>
                <c:pt idx="68">
                  <c:v>0.703708113615883</c:v>
                </c:pt>
                <c:pt idx="69">
                  <c:v>0.703336359024594</c:v>
                </c:pt>
                <c:pt idx="70">
                  <c:v>0.703001867554486</c:v>
                </c:pt>
                <c:pt idx="71">
                  <c:v>0.70270090542095</c:v>
                </c:pt>
                <c:pt idx="72">
                  <c:v>0.702430112716227</c:v>
                </c:pt>
                <c:pt idx="73">
                  <c:v>0.702186466019515</c:v>
                </c:pt>
                <c:pt idx="74">
                  <c:v>0.701967244737191</c:v>
                </c:pt>
                <c:pt idx="75">
                  <c:v>0.701770000802762</c:v>
                </c:pt>
                <c:pt idx="76">
                  <c:v>0.701592531402601</c:v>
                </c:pt>
                <c:pt idx="77">
                  <c:v>0.701432854426444</c:v>
                </c:pt>
                <c:pt idx="78">
                  <c:v>0.701289186371356</c:v>
                </c:pt>
                <c:pt idx="79">
                  <c:v>0.701159922454714</c:v>
                </c:pt>
                <c:pt idx="80">
                  <c:v>0.701043618715969</c:v>
                </c:pt>
                <c:pt idx="81">
                  <c:v>0.700938975908778</c:v>
                </c:pt>
                <c:pt idx="82">
                  <c:v>0.700844825004824</c:v>
                </c:pt>
                <c:pt idx="83">
                  <c:v>0.700760114148373</c:v>
                </c:pt>
                <c:pt idx="84">
                  <c:v>0.700683896916647</c:v>
                </c:pt>
                <c:pt idx="85">
                  <c:v>0.700615321755509</c:v>
                </c:pt>
                <c:pt idx="86">
                  <c:v>0.700553622472969</c:v>
                </c:pt>
                <c:pt idx="87">
                  <c:v>0.700498109684722</c:v>
                </c:pt>
                <c:pt idx="88">
                  <c:v>0.700448163116488</c:v>
                </c:pt>
                <c:pt idx="89">
                  <c:v>0.70040322467743</c:v>
                </c:pt>
                <c:pt idx="90">
                  <c:v>0.700362792227486</c:v>
                </c:pt>
                <c:pt idx="91">
                  <c:v>0.700326413969144</c:v>
                </c:pt>
                <c:pt idx="92">
                  <c:v>0.700293683401167</c:v>
                </c:pt>
                <c:pt idx="93">
                  <c:v>0.700264234777974</c:v>
                </c:pt>
                <c:pt idx="94">
                  <c:v>0.700237739024062</c:v>
                </c:pt>
                <c:pt idx="95">
                  <c:v>0.700213900057877</c:v>
                </c:pt>
                <c:pt idx="96">
                  <c:v>0.700192451484125</c:v>
                </c:pt>
                <c:pt idx="97">
                  <c:v>0.700173153617616</c:v>
                </c:pt>
                <c:pt idx="98">
                  <c:v>0.700155790805418</c:v>
                </c:pt>
                <c:pt idx="99">
                  <c:v>0.700140169017437</c:v>
                </c:pt>
              </c:numCache>
            </c:numRef>
          </c:xVal>
          <c:yVal>
            <c:numRef>
              <c:f>'Melt percolation model'!$AH$2:$AH$101</c:f>
              <c:numCache>
                <c:formatCode>0.0000</c:formatCode>
                <c:ptCount val="100"/>
                <c:pt idx="0">
                  <c:v>0.122257673960934</c:v>
                </c:pt>
                <c:pt idx="1">
                  <c:v>0.117123587158875</c:v>
                </c:pt>
                <c:pt idx="2">
                  <c:v>0.117103870811552</c:v>
                </c:pt>
                <c:pt idx="3">
                  <c:v>0.117103806906759</c:v>
                </c:pt>
                <c:pt idx="4">
                  <c:v>0.117103806699718</c:v>
                </c:pt>
                <c:pt idx="5">
                  <c:v>0.117103806699047</c:v>
                </c:pt>
                <c:pt idx="6">
                  <c:v>0.117103806699045</c:v>
                </c:pt>
                <c:pt idx="7">
                  <c:v>0.117103806699045</c:v>
                </c:pt>
                <c:pt idx="8">
                  <c:v>0.117103806699045</c:v>
                </c:pt>
                <c:pt idx="9">
                  <c:v>0.117103806699045</c:v>
                </c:pt>
                <c:pt idx="10">
                  <c:v>0.117103806699045</c:v>
                </c:pt>
                <c:pt idx="11">
                  <c:v>0.117103806699045</c:v>
                </c:pt>
                <c:pt idx="12">
                  <c:v>0.117103806699045</c:v>
                </c:pt>
                <c:pt idx="13">
                  <c:v>0.117103806699045</c:v>
                </c:pt>
                <c:pt idx="14">
                  <c:v>0.117103806699045</c:v>
                </c:pt>
                <c:pt idx="15">
                  <c:v>0.117103806699045</c:v>
                </c:pt>
                <c:pt idx="16">
                  <c:v>0.117103806699045</c:v>
                </c:pt>
                <c:pt idx="17">
                  <c:v>0.117103806699045</c:v>
                </c:pt>
                <c:pt idx="18">
                  <c:v>0.117103806699045</c:v>
                </c:pt>
                <c:pt idx="19">
                  <c:v>0.117103806699045</c:v>
                </c:pt>
                <c:pt idx="20">
                  <c:v>0.117103806699045</c:v>
                </c:pt>
                <c:pt idx="21">
                  <c:v>0.117103806699045</c:v>
                </c:pt>
                <c:pt idx="22">
                  <c:v>0.117103806699045</c:v>
                </c:pt>
                <c:pt idx="23">
                  <c:v>0.117103806699045</c:v>
                </c:pt>
                <c:pt idx="24">
                  <c:v>0.117103806699045</c:v>
                </c:pt>
                <c:pt idx="25">
                  <c:v>0.117103806699045</c:v>
                </c:pt>
                <c:pt idx="26">
                  <c:v>0.117103806699045</c:v>
                </c:pt>
                <c:pt idx="27">
                  <c:v>0.117103806699045</c:v>
                </c:pt>
                <c:pt idx="28">
                  <c:v>0.117103806699045</c:v>
                </c:pt>
                <c:pt idx="29">
                  <c:v>0.117103806699045</c:v>
                </c:pt>
                <c:pt idx="30">
                  <c:v>0.117103806699045</c:v>
                </c:pt>
                <c:pt idx="31">
                  <c:v>0.117103806699045</c:v>
                </c:pt>
                <c:pt idx="32">
                  <c:v>0.117103806699045</c:v>
                </c:pt>
                <c:pt idx="33">
                  <c:v>0.117103806699045</c:v>
                </c:pt>
                <c:pt idx="34">
                  <c:v>0.117103806699045</c:v>
                </c:pt>
                <c:pt idx="35">
                  <c:v>0.117103806699045</c:v>
                </c:pt>
                <c:pt idx="36">
                  <c:v>0.117103806699045</c:v>
                </c:pt>
                <c:pt idx="37">
                  <c:v>0.117103806699045</c:v>
                </c:pt>
                <c:pt idx="38">
                  <c:v>0.117103806699045</c:v>
                </c:pt>
                <c:pt idx="39">
                  <c:v>0.117103806699045</c:v>
                </c:pt>
                <c:pt idx="40">
                  <c:v>0.117103806699045</c:v>
                </c:pt>
                <c:pt idx="41">
                  <c:v>0.117103806699045</c:v>
                </c:pt>
                <c:pt idx="42">
                  <c:v>0.117103806699045</c:v>
                </c:pt>
                <c:pt idx="43">
                  <c:v>0.117103806699045</c:v>
                </c:pt>
                <c:pt idx="44">
                  <c:v>0.117103806699045</c:v>
                </c:pt>
                <c:pt idx="45">
                  <c:v>0.117103806699045</c:v>
                </c:pt>
                <c:pt idx="46">
                  <c:v>0.117103806699045</c:v>
                </c:pt>
                <c:pt idx="47">
                  <c:v>0.117103806699045</c:v>
                </c:pt>
                <c:pt idx="48">
                  <c:v>0.117103806699045</c:v>
                </c:pt>
                <c:pt idx="49">
                  <c:v>0.117103806699045</c:v>
                </c:pt>
                <c:pt idx="50">
                  <c:v>0.117103806699045</c:v>
                </c:pt>
                <c:pt idx="51">
                  <c:v>0.117103806699045</c:v>
                </c:pt>
                <c:pt idx="52">
                  <c:v>0.117103806699045</c:v>
                </c:pt>
                <c:pt idx="53">
                  <c:v>0.117103806699045</c:v>
                </c:pt>
                <c:pt idx="54">
                  <c:v>0.117103806699045</c:v>
                </c:pt>
                <c:pt idx="55">
                  <c:v>0.117103806699045</c:v>
                </c:pt>
                <c:pt idx="56">
                  <c:v>0.117103806699045</c:v>
                </c:pt>
                <c:pt idx="57">
                  <c:v>0.117103806699045</c:v>
                </c:pt>
                <c:pt idx="58">
                  <c:v>0.117103806699045</c:v>
                </c:pt>
                <c:pt idx="59">
                  <c:v>0.117103806699045</c:v>
                </c:pt>
                <c:pt idx="60">
                  <c:v>0.117103806699045</c:v>
                </c:pt>
                <c:pt idx="61">
                  <c:v>0.117103806699045</c:v>
                </c:pt>
                <c:pt idx="62">
                  <c:v>0.117103806699045</c:v>
                </c:pt>
                <c:pt idx="63">
                  <c:v>0.117103806699045</c:v>
                </c:pt>
                <c:pt idx="64">
                  <c:v>0.117103806699045</c:v>
                </c:pt>
                <c:pt idx="65">
                  <c:v>0.117103806699045</c:v>
                </c:pt>
                <c:pt idx="66">
                  <c:v>0.117103806699045</c:v>
                </c:pt>
                <c:pt idx="67">
                  <c:v>0.117103806699045</c:v>
                </c:pt>
                <c:pt idx="68">
                  <c:v>0.117103806699045</c:v>
                </c:pt>
                <c:pt idx="69">
                  <c:v>0.117103806699045</c:v>
                </c:pt>
                <c:pt idx="70">
                  <c:v>0.117103806699045</c:v>
                </c:pt>
                <c:pt idx="71">
                  <c:v>0.117103806699045</c:v>
                </c:pt>
                <c:pt idx="72">
                  <c:v>0.117103806699045</c:v>
                </c:pt>
                <c:pt idx="73">
                  <c:v>0.117103806699045</c:v>
                </c:pt>
                <c:pt idx="74">
                  <c:v>0.117103806699045</c:v>
                </c:pt>
                <c:pt idx="75">
                  <c:v>0.117103806699045</c:v>
                </c:pt>
                <c:pt idx="76">
                  <c:v>0.117103806699045</c:v>
                </c:pt>
                <c:pt idx="77">
                  <c:v>0.117103806699045</c:v>
                </c:pt>
                <c:pt idx="78">
                  <c:v>0.117103806699045</c:v>
                </c:pt>
                <c:pt idx="79">
                  <c:v>0.117103806699045</c:v>
                </c:pt>
                <c:pt idx="80">
                  <c:v>0.117103806699045</c:v>
                </c:pt>
                <c:pt idx="81">
                  <c:v>0.117103806699045</c:v>
                </c:pt>
                <c:pt idx="82">
                  <c:v>0.117103806699045</c:v>
                </c:pt>
                <c:pt idx="83">
                  <c:v>0.117103806699045</c:v>
                </c:pt>
                <c:pt idx="84">
                  <c:v>0.117103806699045</c:v>
                </c:pt>
                <c:pt idx="85">
                  <c:v>0.117103806699045</c:v>
                </c:pt>
                <c:pt idx="86">
                  <c:v>0.117103806699045</c:v>
                </c:pt>
                <c:pt idx="87">
                  <c:v>0.117103806699045</c:v>
                </c:pt>
                <c:pt idx="88">
                  <c:v>0.117103806699045</c:v>
                </c:pt>
                <c:pt idx="89">
                  <c:v>0.117103806699045</c:v>
                </c:pt>
                <c:pt idx="90">
                  <c:v>0.117103806699045</c:v>
                </c:pt>
                <c:pt idx="91">
                  <c:v>0.117103806699045</c:v>
                </c:pt>
                <c:pt idx="92">
                  <c:v>0.117103806699045</c:v>
                </c:pt>
                <c:pt idx="93">
                  <c:v>0.117103806699045</c:v>
                </c:pt>
                <c:pt idx="94">
                  <c:v>0.117103806699045</c:v>
                </c:pt>
                <c:pt idx="95">
                  <c:v>0.117103806699045</c:v>
                </c:pt>
                <c:pt idx="96">
                  <c:v>0.117103806699045</c:v>
                </c:pt>
                <c:pt idx="97">
                  <c:v>0.117103806699045</c:v>
                </c:pt>
                <c:pt idx="98">
                  <c:v>0.117103806699045</c:v>
                </c:pt>
                <c:pt idx="99">
                  <c:v>0.117103806699045</c:v>
                </c:pt>
              </c:numCache>
            </c:numRef>
          </c:yVal>
          <c:smooth val="0"/>
        </c:ser>
        <c:dLbls>
          <c:showLegendKey val="0"/>
          <c:showVal val="0"/>
          <c:showCatName val="0"/>
          <c:showSerName val="0"/>
          <c:showPercent val="0"/>
          <c:showBubbleSize val="0"/>
        </c:dLbls>
        <c:axId val="-2099867336"/>
        <c:axId val="-2099857464"/>
      </c:scatterChart>
      <c:valAx>
        <c:axId val="-2099867336"/>
        <c:scaling>
          <c:orientation val="minMax"/>
          <c:max val="8.0"/>
        </c:scaling>
        <c:delete val="0"/>
        <c:axPos val="b"/>
        <c:title>
          <c:tx>
            <c:rich>
              <a:bodyPr/>
              <a:lstStyle/>
              <a:p>
                <a:pPr>
                  <a:defRPr sz="1400" b="1" i="0" u="none" strike="noStrike" baseline="0">
                    <a:solidFill>
                      <a:srgbClr val="000000"/>
                    </a:solidFill>
                    <a:latin typeface="Arial"/>
                    <a:ea typeface="Verdana"/>
                    <a:cs typeface="Arial"/>
                  </a:defRPr>
                </a:pPr>
                <a:r>
                  <a:rPr lang="fr-FR" sz="1400">
                    <a:latin typeface="Arial"/>
                    <a:cs typeface="Arial"/>
                  </a:rPr>
                  <a:t>Al</a:t>
                </a:r>
                <a:r>
                  <a:rPr lang="fr-FR" sz="1400" baseline="-25000">
                    <a:latin typeface="Arial"/>
                    <a:cs typeface="Arial"/>
                  </a:rPr>
                  <a:t>2</a:t>
                </a:r>
                <a:r>
                  <a:rPr lang="fr-FR" sz="1400">
                    <a:latin typeface="Arial"/>
                    <a:cs typeface="Arial"/>
                  </a:rPr>
                  <a:t>O</a:t>
                </a:r>
                <a:r>
                  <a:rPr lang="fr-FR" sz="1400" baseline="-25000">
                    <a:latin typeface="Arial"/>
                    <a:cs typeface="Arial"/>
                  </a:rPr>
                  <a:t>3</a:t>
                </a:r>
                <a:r>
                  <a:rPr lang="fr-FR" sz="1400">
                    <a:latin typeface="Arial"/>
                    <a:cs typeface="Arial"/>
                  </a:rPr>
                  <a:t> (wt. %)</a:t>
                </a:r>
              </a:p>
            </c:rich>
          </c:tx>
          <c:layout>
            <c:manualLayout>
              <c:xMode val="edge"/>
              <c:yMode val="edge"/>
              <c:x val="0.43492059255305"/>
              <c:y val="0.88605628555105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099857464"/>
        <c:crosses val="autoZero"/>
        <c:crossBetween val="midCat"/>
      </c:valAx>
      <c:valAx>
        <c:axId val="-2099857464"/>
        <c:scaling>
          <c:orientation val="minMax"/>
          <c:max val="0.14"/>
          <c:min val="0.11"/>
        </c:scaling>
        <c:delete val="0"/>
        <c:axPos val="l"/>
        <c:title>
          <c:tx>
            <c:rich>
              <a:bodyPr/>
              <a:lstStyle/>
              <a:p>
                <a:pPr>
                  <a:defRPr sz="1400" b="1" i="0" u="none" strike="noStrike" baseline="0">
                    <a:solidFill>
                      <a:srgbClr val="000000"/>
                    </a:solidFill>
                    <a:latin typeface="Arial"/>
                    <a:ea typeface="Verdana"/>
                    <a:cs typeface="Arial"/>
                  </a:defRPr>
                </a:pPr>
                <a:r>
                  <a:rPr lang="fr-FR" sz="1400" b="1" baseline="30000">
                    <a:latin typeface="Arial"/>
                    <a:cs typeface="Arial"/>
                  </a:rPr>
                  <a:t>187</a:t>
                </a:r>
                <a:r>
                  <a:rPr lang="fr-FR" sz="1400" b="1">
                    <a:latin typeface="Arial"/>
                    <a:cs typeface="Arial"/>
                  </a:rPr>
                  <a:t>Os/</a:t>
                </a:r>
                <a:r>
                  <a:rPr lang="fr-FR" sz="1400" b="1" baseline="30000">
                    <a:latin typeface="Arial"/>
                    <a:cs typeface="Arial"/>
                  </a:rPr>
                  <a:t>188</a:t>
                </a:r>
                <a:r>
                  <a:rPr lang="fr-FR" sz="1400" b="1">
                    <a:latin typeface="Arial"/>
                    <a:cs typeface="Arial"/>
                  </a:rPr>
                  <a:t>Os</a:t>
                </a:r>
              </a:p>
            </c:rich>
          </c:tx>
          <c:layout>
            <c:manualLayout>
              <c:xMode val="edge"/>
              <c:yMode val="edge"/>
              <c:x val="0.0153610036033631"/>
              <c:y val="0.325780570804044"/>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Verdana"/>
                <a:cs typeface="Arial"/>
              </a:defRPr>
            </a:pPr>
            <a:endParaRPr lang="fr-FR"/>
          </a:p>
        </c:txPr>
        <c:crossAx val="-2099867336"/>
        <c:crosses val="autoZero"/>
        <c:crossBetween val="midCat"/>
      </c:valAx>
      <c:spPr>
        <a:solidFill>
          <a:schemeClr val="bg1"/>
        </a:solidFill>
        <a:ln w="15875">
          <a:solidFill>
            <a:srgbClr val="000000"/>
          </a:solidFill>
          <a:prstDash val="solid"/>
        </a:ln>
      </c:spPr>
    </c:plotArea>
    <c:plotVisOnly val="1"/>
    <c:dispBlanksAs val="gap"/>
    <c:showDLblsOverMax val="0"/>
  </c:chart>
  <c:spPr>
    <a:noFill/>
    <a:ln w="3175">
      <a:noFill/>
      <a:prstDash val="solid"/>
    </a:ln>
  </c:spPr>
  <c:txPr>
    <a:bodyPr/>
    <a:lstStyle/>
    <a:p>
      <a:pPr>
        <a:defRPr sz="550" b="0" i="0" u="none" strike="noStrike" baseline="0">
          <a:solidFill>
            <a:srgbClr val="000000"/>
          </a:solidFill>
          <a:latin typeface="Verdana"/>
          <a:ea typeface="Verdana"/>
          <a:cs typeface="Verdana"/>
        </a:defRPr>
      </a:pPr>
      <a:endParaRPr lang="fr-FR"/>
    </a:p>
  </c:txPr>
  <c:printSettings>
    <c:headerFooter/>
    <c:pageMargins b="1.0" l="0.75" r="0.75" t="1.0"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702970205567"/>
          <c:y val="0.121748659622675"/>
          <c:w val="0.708122606868655"/>
          <c:h val="0.641843811321692"/>
        </c:manualLayout>
      </c:layout>
      <c:scatterChart>
        <c:scatterStyle val="smoothMarker"/>
        <c:varyColors val="0"/>
        <c:ser>
          <c:idx val="1"/>
          <c:order val="0"/>
          <c:spPr>
            <a:ln>
              <a:noFill/>
            </a:ln>
          </c:spPr>
          <c:marker>
            <c:symbol val="circle"/>
            <c:size val="7"/>
            <c:spPr>
              <a:solidFill>
                <a:srgbClr val="008000"/>
              </a:solidFill>
              <a:ln>
                <a:noFill/>
              </a:ln>
            </c:spPr>
          </c:marker>
          <c:xVal>
            <c:numRef>
              <c:f>#REF!</c:f>
            </c:numRef>
          </c:xVal>
          <c:yVal>
            <c:numRef>
              <c:f>#REF!</c:f>
              <c:numCache>
                <c:formatCode>General</c:formatCode>
                <c:ptCount val="1"/>
                <c:pt idx="0">
                  <c:v>1.0</c:v>
                </c:pt>
              </c:numCache>
            </c:numRef>
          </c:yVal>
          <c:smooth val="1"/>
        </c:ser>
        <c:ser>
          <c:idx val="2"/>
          <c:order val="1"/>
          <c:spPr>
            <a:ln>
              <a:noFill/>
            </a:ln>
          </c:spPr>
          <c:marker>
            <c:symbol val="square"/>
            <c:size val="12"/>
            <c:spPr>
              <a:solidFill>
                <a:srgbClr val="3366FF"/>
              </a:solidFill>
              <a:ln>
                <a:solidFill>
                  <a:schemeClr val="tx1"/>
                </a:solidFill>
              </a:ln>
            </c:spPr>
          </c:marker>
          <c:xVal>
            <c:numRef>
              <c:f>#REF!</c:f>
            </c:numRef>
          </c:xVal>
          <c:yVal>
            <c:numRef>
              <c:f>#REF!</c:f>
              <c:numCache>
                <c:formatCode>General</c:formatCode>
                <c:ptCount val="1"/>
                <c:pt idx="0">
                  <c:v>1.0</c:v>
                </c:pt>
              </c:numCache>
            </c:numRef>
          </c:yVal>
          <c:smooth val="1"/>
        </c:ser>
        <c:ser>
          <c:idx val="0"/>
          <c:order val="2"/>
          <c:spPr>
            <a:ln w="28575">
              <a:solidFill>
                <a:schemeClr val="accent2"/>
              </a:solidFill>
            </a:ln>
          </c:spPr>
          <c:marker>
            <c:symbol val="none"/>
          </c:marker>
          <c:xVal>
            <c:numRef>
              <c:f>#REF!</c:f>
            </c:numRef>
          </c:xVal>
          <c:yVal>
            <c:numRef>
              <c:f>#REF!</c:f>
              <c:numCache>
                <c:formatCode>General</c:formatCode>
                <c:ptCount val="1"/>
                <c:pt idx="0">
                  <c:v>1.0</c:v>
                </c:pt>
              </c:numCache>
            </c:numRef>
          </c:yVal>
          <c:smooth val="1"/>
        </c:ser>
        <c:ser>
          <c:idx val="3"/>
          <c:order val="3"/>
          <c:spPr>
            <a:ln w="28575">
              <a:solidFill>
                <a:schemeClr val="accent5">
                  <a:lumMod val="50000"/>
                </a:schemeClr>
              </a:solidFill>
            </a:ln>
            <a:effectLst/>
          </c:spPr>
          <c:marker>
            <c:symbol val="none"/>
          </c:marker>
          <c:xVal>
            <c:numRef>
              <c:f>#REF!</c:f>
            </c:numRef>
          </c:xVal>
          <c:yVal>
            <c:numRef>
              <c:f>#REF!</c:f>
              <c:numCache>
                <c:formatCode>General</c:formatCode>
                <c:ptCount val="1"/>
                <c:pt idx="0">
                  <c:v>1.0</c:v>
                </c:pt>
              </c:numCache>
            </c:numRef>
          </c:yVal>
          <c:smooth val="1"/>
        </c:ser>
        <c:ser>
          <c:idx val="4"/>
          <c:order val="4"/>
          <c:spPr>
            <a:ln w="28575">
              <a:solidFill>
                <a:schemeClr val="accent4">
                  <a:lumMod val="75000"/>
                </a:schemeClr>
              </a:solidFill>
            </a:ln>
            <a:effectLst/>
          </c:spPr>
          <c:marker>
            <c:symbol val="diamond"/>
            <c:size val="9"/>
            <c:spPr>
              <a:solidFill>
                <a:schemeClr val="accent4">
                  <a:lumMod val="75000"/>
                </a:schemeClr>
              </a:solidFill>
              <a:ln>
                <a:noFill/>
              </a:ln>
              <a:effectLst/>
            </c:spPr>
          </c:marker>
          <c:xVal>
            <c:numRef>
              <c:f>'Melt percolation model'!$X$2:$X$101</c:f>
              <c:numCache>
                <c:formatCode>0.00</c:formatCode>
                <c:ptCount val="100"/>
                <c:pt idx="0">
                  <c:v>4.459974318509579</c:v>
                </c:pt>
                <c:pt idx="1">
                  <c:v>4.163516379430102</c:v>
                </c:pt>
                <c:pt idx="2">
                  <c:v>3.884448799243458</c:v>
                </c:pt>
                <c:pt idx="3">
                  <c:v>3.622707016248368</c:v>
                </c:pt>
                <c:pt idx="4">
                  <c:v>3.378052894259488</c:v>
                </c:pt>
                <c:pt idx="5">
                  <c:v>3.15010013475017</c:v>
                </c:pt>
                <c:pt idx="6">
                  <c:v>2.938339713813056</c:v>
                </c:pt>
                <c:pt idx="7">
                  <c:v>2.742164464917841</c:v>
                </c:pt>
                <c:pt idx="8">
                  <c:v>2.560892138020082</c:v>
                </c:pt>
                <c:pt idx="9">
                  <c:v>2.393786466249941</c:v>
                </c:pt>
                <c:pt idx="10">
                  <c:v>2.240075951870754</c:v>
                </c:pt>
                <c:pt idx="11">
                  <c:v>2.098970236768104</c:v>
                </c:pt>
                <c:pt idx="12">
                  <c:v>1.96967404663979</c:v>
                </c:pt>
                <c:pt idx="13">
                  <c:v>1.851398792522235</c:v>
                </c:pt>
                <c:pt idx="14">
                  <c:v>1.74337198058673</c:v>
                </c:pt>
                <c:pt idx="15">
                  <c:v>1.644844624778996</c:v>
                </c:pt>
                <c:pt idx="16">
                  <c:v>1.555096880928711</c:v>
                </c:pt>
                <c:pt idx="17">
                  <c:v>1.473442129557694</c:v>
                </c:pt>
                <c:pt idx="18">
                  <c:v>1.39922973163276</c:v>
                </c:pt>
                <c:pt idx="19">
                  <c:v>1.331846670343865</c:v>
                </c:pt>
                <c:pt idx="20">
                  <c:v>1.270718275487852</c:v>
                </c:pt>
                <c:pt idx="21">
                  <c:v>1.215308207483837</c:v>
                </c:pt>
                <c:pt idx="22">
                  <c:v>1.165117857186924</c:v>
                </c:pt>
                <c:pt idx="23">
                  <c:v>1.11968529678373</c:v>
                </c:pt>
                <c:pt idx="24">
                  <c:v>1.078583897033897</c:v>
                </c:pt>
                <c:pt idx="25">
                  <c:v>1.041420707538156</c:v>
                </c:pt>
                <c:pt idx="26">
                  <c:v>1.007834679892274</c:v>
                </c:pt>
                <c:pt idx="27">
                  <c:v>0.977494798671382</c:v>
                </c:pt>
                <c:pt idx="28">
                  <c:v>0.950098172194611</c:v>
                </c:pt>
                <c:pt idx="29">
                  <c:v>0.925368123871144</c:v>
                </c:pt>
                <c:pt idx="30">
                  <c:v>0.903052315495644</c:v>
                </c:pt>
                <c:pt idx="31">
                  <c:v>0.88292092598226</c:v>
                </c:pt>
                <c:pt idx="32">
                  <c:v>0.864764902527679</c:v>
                </c:pt>
                <c:pt idx="33">
                  <c:v>0.848394295899361</c:v>
                </c:pt>
                <c:pt idx="34">
                  <c:v>0.833636687287152</c:v>
                </c:pt>
                <c:pt idx="35">
                  <c:v>0.820335710778763</c:v>
                </c:pt>
                <c:pt idx="36">
                  <c:v>0.808349672881305</c:v>
                </c:pt>
                <c:pt idx="37">
                  <c:v>0.797550268486972</c:v>
                </c:pt>
                <c:pt idx="38">
                  <c:v>0.78782139116217</c:v>
                </c:pt>
                <c:pt idx="39">
                  <c:v>0.779058034531966</c:v>
                </c:pt>
                <c:pt idx="40">
                  <c:v>0.77116528075581</c:v>
                </c:pt>
                <c:pt idx="41">
                  <c:v>0.764057371578944</c:v>
                </c:pt>
                <c:pt idx="42">
                  <c:v>0.757656857140595</c:v>
                </c:pt>
                <c:pt idx="43">
                  <c:v>0.751893817578669</c:v>
                </c:pt>
                <c:pt idx="44">
                  <c:v>0.746705152453254</c:v>
                </c:pt>
                <c:pt idx="45">
                  <c:v>0.742033933086742</c:v>
                </c:pt>
                <c:pt idx="46">
                  <c:v>0.737828813062144</c:v>
                </c:pt>
                <c:pt idx="47">
                  <c:v>0.734043492312982</c:v>
                </c:pt>
                <c:pt idx="48">
                  <c:v>0.730636230462456</c:v>
                </c:pt>
                <c:pt idx="49">
                  <c:v>0.727569405313883</c:v>
                </c:pt>
                <c:pt idx="50">
                  <c:v>0.724809112649203</c:v>
                </c:pt>
                <c:pt idx="51">
                  <c:v>0.722324803750211</c:v>
                </c:pt>
                <c:pt idx="52">
                  <c:v>0.720088957312787</c:v>
                </c:pt>
                <c:pt idx="53">
                  <c:v>0.718076782673508</c:v>
                </c:pt>
                <c:pt idx="54">
                  <c:v>0.71626595150796</c:v>
                </c:pt>
                <c:pt idx="55">
                  <c:v>0.71463635538873</c:v>
                </c:pt>
                <c:pt idx="56">
                  <c:v>0.713169886807313</c:v>
                </c:pt>
                <c:pt idx="57">
                  <c:v>0.71185024146725</c:v>
                </c:pt>
                <c:pt idx="58">
                  <c:v>0.710662739845479</c:v>
                </c:pt>
                <c:pt idx="59">
                  <c:v>0.709594166195243</c:v>
                </c:pt>
                <c:pt idx="60">
                  <c:v>0.708632623327112</c:v>
                </c:pt>
                <c:pt idx="61">
                  <c:v>0.707767401655345</c:v>
                </c:pt>
                <c:pt idx="62">
                  <c:v>0.706988861135362</c:v>
                </c:pt>
                <c:pt idx="63">
                  <c:v>0.706288324845265</c:v>
                </c:pt>
                <c:pt idx="64">
                  <c:v>0.705657983080753</c:v>
                </c:pt>
                <c:pt idx="65">
                  <c:v>0.705090806939158</c:v>
                </c:pt>
                <c:pt idx="66">
                  <c:v>0.704580470465337</c:v>
                </c:pt>
                <c:pt idx="67">
                  <c:v>0.704121280520558</c:v>
                </c:pt>
                <c:pt idx="68">
                  <c:v>0.703708113615883</c:v>
                </c:pt>
                <c:pt idx="69">
                  <c:v>0.703336359024594</c:v>
                </c:pt>
                <c:pt idx="70">
                  <c:v>0.703001867554486</c:v>
                </c:pt>
                <c:pt idx="71">
                  <c:v>0.70270090542095</c:v>
                </c:pt>
                <c:pt idx="72">
                  <c:v>0.702430112716227</c:v>
                </c:pt>
                <c:pt idx="73">
                  <c:v>0.702186466019515</c:v>
                </c:pt>
                <c:pt idx="74">
                  <c:v>0.701967244737191</c:v>
                </c:pt>
                <c:pt idx="75">
                  <c:v>0.701770000802762</c:v>
                </c:pt>
                <c:pt idx="76">
                  <c:v>0.701592531402601</c:v>
                </c:pt>
                <c:pt idx="77">
                  <c:v>0.701432854426444</c:v>
                </c:pt>
                <c:pt idx="78">
                  <c:v>0.701289186371356</c:v>
                </c:pt>
                <c:pt idx="79">
                  <c:v>0.701159922454714</c:v>
                </c:pt>
                <c:pt idx="80">
                  <c:v>0.701043618715969</c:v>
                </c:pt>
                <c:pt idx="81">
                  <c:v>0.700938975908778</c:v>
                </c:pt>
                <c:pt idx="82">
                  <c:v>0.700844825004824</c:v>
                </c:pt>
                <c:pt idx="83">
                  <c:v>0.700760114148373</c:v>
                </c:pt>
                <c:pt idx="84">
                  <c:v>0.700683896916647</c:v>
                </c:pt>
                <c:pt idx="85">
                  <c:v>0.700615321755509</c:v>
                </c:pt>
                <c:pt idx="86">
                  <c:v>0.700553622472969</c:v>
                </c:pt>
                <c:pt idx="87">
                  <c:v>0.700498109684722</c:v>
                </c:pt>
                <c:pt idx="88">
                  <c:v>0.700448163116488</c:v>
                </c:pt>
                <c:pt idx="89">
                  <c:v>0.70040322467743</c:v>
                </c:pt>
                <c:pt idx="90">
                  <c:v>0.700362792227486</c:v>
                </c:pt>
                <c:pt idx="91">
                  <c:v>0.700326413969144</c:v>
                </c:pt>
                <c:pt idx="92">
                  <c:v>0.700293683401167</c:v>
                </c:pt>
                <c:pt idx="93">
                  <c:v>0.700264234777974</c:v>
                </c:pt>
                <c:pt idx="94">
                  <c:v>0.700237739024062</c:v>
                </c:pt>
                <c:pt idx="95">
                  <c:v>0.700213900057877</c:v>
                </c:pt>
                <c:pt idx="96">
                  <c:v>0.700192451484125</c:v>
                </c:pt>
                <c:pt idx="97">
                  <c:v>0.700173153617616</c:v>
                </c:pt>
                <c:pt idx="98">
                  <c:v>0.700155790805418</c:v>
                </c:pt>
                <c:pt idx="99">
                  <c:v>0.700140169017437</c:v>
                </c:pt>
              </c:numCache>
            </c:numRef>
          </c:xVal>
          <c:yVal>
            <c:numRef>
              <c:f>'Melt percolation model'!$AH$2:$AH$101</c:f>
              <c:numCache>
                <c:formatCode>0.0000</c:formatCode>
                <c:ptCount val="100"/>
                <c:pt idx="0">
                  <c:v>0.122257673960934</c:v>
                </c:pt>
                <c:pt idx="1">
                  <c:v>0.117123587158875</c:v>
                </c:pt>
                <c:pt idx="2">
                  <c:v>0.117103870811552</c:v>
                </c:pt>
                <c:pt idx="3">
                  <c:v>0.117103806906759</c:v>
                </c:pt>
                <c:pt idx="4">
                  <c:v>0.117103806699718</c:v>
                </c:pt>
                <c:pt idx="5">
                  <c:v>0.117103806699047</c:v>
                </c:pt>
                <c:pt idx="6">
                  <c:v>0.117103806699045</c:v>
                </c:pt>
                <c:pt idx="7">
                  <c:v>0.117103806699045</c:v>
                </c:pt>
                <c:pt idx="8">
                  <c:v>0.117103806699045</c:v>
                </c:pt>
                <c:pt idx="9">
                  <c:v>0.117103806699045</c:v>
                </c:pt>
                <c:pt idx="10">
                  <c:v>0.117103806699045</c:v>
                </c:pt>
                <c:pt idx="11">
                  <c:v>0.117103806699045</c:v>
                </c:pt>
                <c:pt idx="12">
                  <c:v>0.117103806699045</c:v>
                </c:pt>
                <c:pt idx="13">
                  <c:v>0.117103806699045</c:v>
                </c:pt>
                <c:pt idx="14">
                  <c:v>0.117103806699045</c:v>
                </c:pt>
                <c:pt idx="15">
                  <c:v>0.117103806699045</c:v>
                </c:pt>
                <c:pt idx="16">
                  <c:v>0.117103806699045</c:v>
                </c:pt>
                <c:pt idx="17">
                  <c:v>0.117103806699045</c:v>
                </c:pt>
                <c:pt idx="18">
                  <c:v>0.117103806699045</c:v>
                </c:pt>
                <c:pt idx="19">
                  <c:v>0.117103806699045</c:v>
                </c:pt>
                <c:pt idx="20">
                  <c:v>0.117103806699045</c:v>
                </c:pt>
                <c:pt idx="21">
                  <c:v>0.117103806699045</c:v>
                </c:pt>
                <c:pt idx="22">
                  <c:v>0.117103806699045</c:v>
                </c:pt>
                <c:pt idx="23">
                  <c:v>0.117103806699045</c:v>
                </c:pt>
                <c:pt idx="24">
                  <c:v>0.117103806699045</c:v>
                </c:pt>
                <c:pt idx="25">
                  <c:v>0.117103806699045</c:v>
                </c:pt>
                <c:pt idx="26">
                  <c:v>0.117103806699045</c:v>
                </c:pt>
                <c:pt idx="27">
                  <c:v>0.117103806699045</c:v>
                </c:pt>
                <c:pt idx="28">
                  <c:v>0.117103806699045</c:v>
                </c:pt>
                <c:pt idx="29">
                  <c:v>0.117103806699045</c:v>
                </c:pt>
                <c:pt idx="30">
                  <c:v>0.117103806699045</c:v>
                </c:pt>
                <c:pt idx="31">
                  <c:v>0.117103806699045</c:v>
                </c:pt>
                <c:pt idx="32">
                  <c:v>0.117103806699045</c:v>
                </c:pt>
                <c:pt idx="33">
                  <c:v>0.117103806699045</c:v>
                </c:pt>
                <c:pt idx="34">
                  <c:v>0.117103806699045</c:v>
                </c:pt>
                <c:pt idx="35">
                  <c:v>0.117103806699045</c:v>
                </c:pt>
                <c:pt idx="36">
                  <c:v>0.117103806699045</c:v>
                </c:pt>
                <c:pt idx="37">
                  <c:v>0.117103806699045</c:v>
                </c:pt>
                <c:pt idx="38">
                  <c:v>0.117103806699045</c:v>
                </c:pt>
                <c:pt idx="39">
                  <c:v>0.117103806699045</c:v>
                </c:pt>
                <c:pt idx="40">
                  <c:v>0.117103806699045</c:v>
                </c:pt>
                <c:pt idx="41">
                  <c:v>0.117103806699045</c:v>
                </c:pt>
                <c:pt idx="42">
                  <c:v>0.117103806699045</c:v>
                </c:pt>
                <c:pt idx="43">
                  <c:v>0.117103806699045</c:v>
                </c:pt>
                <c:pt idx="44">
                  <c:v>0.117103806699045</c:v>
                </c:pt>
                <c:pt idx="45">
                  <c:v>0.117103806699045</c:v>
                </c:pt>
                <c:pt idx="46">
                  <c:v>0.117103806699045</c:v>
                </c:pt>
                <c:pt idx="47">
                  <c:v>0.117103806699045</c:v>
                </c:pt>
                <c:pt idx="48">
                  <c:v>0.117103806699045</c:v>
                </c:pt>
                <c:pt idx="49">
                  <c:v>0.117103806699045</c:v>
                </c:pt>
                <c:pt idx="50">
                  <c:v>0.117103806699045</c:v>
                </c:pt>
                <c:pt idx="51">
                  <c:v>0.117103806699045</c:v>
                </c:pt>
                <c:pt idx="52">
                  <c:v>0.117103806699045</c:v>
                </c:pt>
                <c:pt idx="53">
                  <c:v>0.117103806699045</c:v>
                </c:pt>
                <c:pt idx="54">
                  <c:v>0.117103806699045</c:v>
                </c:pt>
                <c:pt idx="55">
                  <c:v>0.117103806699045</c:v>
                </c:pt>
                <c:pt idx="56">
                  <c:v>0.117103806699045</c:v>
                </c:pt>
                <c:pt idx="57">
                  <c:v>0.117103806699045</c:v>
                </c:pt>
                <c:pt idx="58">
                  <c:v>0.117103806699045</c:v>
                </c:pt>
                <c:pt idx="59">
                  <c:v>0.117103806699045</c:v>
                </c:pt>
                <c:pt idx="60">
                  <c:v>0.117103806699045</c:v>
                </c:pt>
                <c:pt idx="61">
                  <c:v>0.117103806699045</c:v>
                </c:pt>
                <c:pt idx="62">
                  <c:v>0.117103806699045</c:v>
                </c:pt>
                <c:pt idx="63">
                  <c:v>0.117103806699045</c:v>
                </c:pt>
                <c:pt idx="64">
                  <c:v>0.117103806699045</c:v>
                </c:pt>
                <c:pt idx="65">
                  <c:v>0.117103806699045</c:v>
                </c:pt>
                <c:pt idx="66">
                  <c:v>0.117103806699045</c:v>
                </c:pt>
                <c:pt idx="67">
                  <c:v>0.117103806699045</c:v>
                </c:pt>
                <c:pt idx="68">
                  <c:v>0.117103806699045</c:v>
                </c:pt>
                <c:pt idx="69">
                  <c:v>0.117103806699045</c:v>
                </c:pt>
                <c:pt idx="70">
                  <c:v>0.117103806699045</c:v>
                </c:pt>
                <c:pt idx="71">
                  <c:v>0.117103806699045</c:v>
                </c:pt>
                <c:pt idx="72">
                  <c:v>0.117103806699045</c:v>
                </c:pt>
                <c:pt idx="73">
                  <c:v>0.117103806699045</c:v>
                </c:pt>
                <c:pt idx="74">
                  <c:v>0.117103806699045</c:v>
                </c:pt>
                <c:pt idx="75">
                  <c:v>0.117103806699045</c:v>
                </c:pt>
                <c:pt idx="76">
                  <c:v>0.117103806699045</c:v>
                </c:pt>
                <c:pt idx="77">
                  <c:v>0.117103806699045</c:v>
                </c:pt>
                <c:pt idx="78">
                  <c:v>0.117103806699045</c:v>
                </c:pt>
                <c:pt idx="79">
                  <c:v>0.117103806699045</c:v>
                </c:pt>
                <c:pt idx="80">
                  <c:v>0.117103806699045</c:v>
                </c:pt>
                <c:pt idx="81">
                  <c:v>0.117103806699045</c:v>
                </c:pt>
                <c:pt idx="82">
                  <c:v>0.117103806699045</c:v>
                </c:pt>
                <c:pt idx="83">
                  <c:v>0.117103806699045</c:v>
                </c:pt>
                <c:pt idx="84">
                  <c:v>0.117103806699045</c:v>
                </c:pt>
                <c:pt idx="85">
                  <c:v>0.117103806699045</c:v>
                </c:pt>
                <c:pt idx="86">
                  <c:v>0.117103806699045</c:v>
                </c:pt>
                <c:pt idx="87">
                  <c:v>0.117103806699045</c:v>
                </c:pt>
                <c:pt idx="88">
                  <c:v>0.117103806699045</c:v>
                </c:pt>
                <c:pt idx="89">
                  <c:v>0.117103806699045</c:v>
                </c:pt>
                <c:pt idx="90">
                  <c:v>0.117103806699045</c:v>
                </c:pt>
                <c:pt idx="91">
                  <c:v>0.117103806699045</c:v>
                </c:pt>
                <c:pt idx="92">
                  <c:v>0.117103806699045</c:v>
                </c:pt>
                <c:pt idx="93">
                  <c:v>0.117103806699045</c:v>
                </c:pt>
                <c:pt idx="94">
                  <c:v>0.117103806699045</c:v>
                </c:pt>
                <c:pt idx="95">
                  <c:v>0.117103806699045</c:v>
                </c:pt>
                <c:pt idx="96">
                  <c:v>0.117103806699045</c:v>
                </c:pt>
                <c:pt idx="97">
                  <c:v>0.117103806699045</c:v>
                </c:pt>
                <c:pt idx="98">
                  <c:v>0.117103806699045</c:v>
                </c:pt>
                <c:pt idx="99">
                  <c:v>0.117103806699045</c:v>
                </c:pt>
              </c:numCache>
            </c:numRef>
          </c:yVal>
          <c:smooth val="0"/>
        </c:ser>
        <c:dLbls>
          <c:showLegendKey val="0"/>
          <c:showVal val="0"/>
          <c:showCatName val="0"/>
          <c:showSerName val="0"/>
          <c:showPercent val="0"/>
          <c:showBubbleSize val="0"/>
        </c:dLbls>
        <c:axId val="-2099911016"/>
        <c:axId val="-2099925720"/>
      </c:scatterChart>
      <c:valAx>
        <c:axId val="-2099911016"/>
        <c:scaling>
          <c:orientation val="minMax"/>
          <c:max val="8.0"/>
        </c:scaling>
        <c:delete val="0"/>
        <c:axPos val="b"/>
        <c:title>
          <c:tx>
            <c:rich>
              <a:bodyPr/>
              <a:lstStyle/>
              <a:p>
                <a:pPr>
                  <a:defRPr sz="1400" b="1" i="0" u="none" strike="noStrike" baseline="0">
                    <a:solidFill>
                      <a:srgbClr val="000000"/>
                    </a:solidFill>
                    <a:latin typeface="Arial"/>
                    <a:ea typeface="Verdana"/>
                    <a:cs typeface="Arial"/>
                  </a:defRPr>
                </a:pPr>
                <a:r>
                  <a:rPr lang="fr-FR" sz="1400">
                    <a:latin typeface="Arial"/>
                    <a:cs typeface="Arial"/>
                  </a:rPr>
                  <a:t>Al</a:t>
                </a:r>
                <a:r>
                  <a:rPr lang="fr-FR" sz="1400" baseline="-25000">
                    <a:latin typeface="Arial"/>
                    <a:cs typeface="Arial"/>
                  </a:rPr>
                  <a:t>2</a:t>
                </a:r>
                <a:r>
                  <a:rPr lang="fr-FR" sz="1400">
                    <a:latin typeface="Arial"/>
                    <a:cs typeface="Arial"/>
                  </a:rPr>
                  <a:t>O</a:t>
                </a:r>
                <a:r>
                  <a:rPr lang="fr-FR" sz="1400" baseline="-25000">
                    <a:latin typeface="Arial"/>
                    <a:cs typeface="Arial"/>
                  </a:rPr>
                  <a:t>3</a:t>
                </a:r>
                <a:r>
                  <a:rPr lang="fr-FR" sz="1400">
                    <a:latin typeface="Arial"/>
                    <a:cs typeface="Arial"/>
                  </a:rPr>
                  <a:t> (wt. %)</a:t>
                </a:r>
              </a:p>
            </c:rich>
          </c:tx>
          <c:layout>
            <c:manualLayout>
              <c:xMode val="edge"/>
              <c:yMode val="edge"/>
              <c:x val="0.43492059255305"/>
              <c:y val="0.88605628555105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099925720"/>
        <c:crosses val="autoZero"/>
        <c:crossBetween val="midCat"/>
      </c:valAx>
      <c:valAx>
        <c:axId val="-2099925720"/>
        <c:scaling>
          <c:orientation val="minMax"/>
          <c:max val="0.118"/>
          <c:min val="0.116"/>
        </c:scaling>
        <c:delete val="0"/>
        <c:axPos val="l"/>
        <c:title>
          <c:tx>
            <c:rich>
              <a:bodyPr/>
              <a:lstStyle/>
              <a:p>
                <a:pPr>
                  <a:defRPr sz="1400" b="1" i="0" u="none" strike="noStrike" baseline="0">
                    <a:solidFill>
                      <a:srgbClr val="000000"/>
                    </a:solidFill>
                    <a:latin typeface="Arial"/>
                    <a:ea typeface="Verdana"/>
                    <a:cs typeface="Arial"/>
                  </a:defRPr>
                </a:pPr>
                <a:r>
                  <a:rPr lang="fr-FR" sz="1400" b="1" baseline="30000">
                    <a:latin typeface="Arial"/>
                    <a:cs typeface="Arial"/>
                  </a:rPr>
                  <a:t>187</a:t>
                </a:r>
                <a:r>
                  <a:rPr lang="fr-FR" sz="1400" b="1">
                    <a:latin typeface="Arial"/>
                    <a:cs typeface="Arial"/>
                  </a:rPr>
                  <a:t>Os/</a:t>
                </a:r>
                <a:r>
                  <a:rPr lang="fr-FR" sz="1400" b="1" baseline="30000">
                    <a:latin typeface="Arial"/>
                    <a:cs typeface="Arial"/>
                  </a:rPr>
                  <a:t>188</a:t>
                </a:r>
                <a:r>
                  <a:rPr lang="fr-FR" sz="1400" b="1">
                    <a:latin typeface="Arial"/>
                    <a:cs typeface="Arial"/>
                  </a:rPr>
                  <a:t>Os</a:t>
                </a:r>
              </a:p>
            </c:rich>
          </c:tx>
          <c:layout>
            <c:manualLayout>
              <c:xMode val="edge"/>
              <c:yMode val="edge"/>
              <c:x val="0.0153610036033631"/>
              <c:y val="0.325780570804044"/>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Verdana"/>
                <a:cs typeface="Arial"/>
              </a:defRPr>
            </a:pPr>
            <a:endParaRPr lang="fr-FR"/>
          </a:p>
        </c:txPr>
        <c:crossAx val="-2099911016"/>
        <c:crosses val="autoZero"/>
        <c:crossBetween val="midCat"/>
        <c:majorUnit val="0.001"/>
      </c:valAx>
      <c:spPr>
        <a:solidFill>
          <a:schemeClr val="bg1"/>
        </a:solidFill>
        <a:ln w="15875">
          <a:solidFill>
            <a:srgbClr val="000000"/>
          </a:solidFill>
          <a:prstDash val="solid"/>
        </a:ln>
      </c:spPr>
    </c:plotArea>
    <c:plotVisOnly val="1"/>
    <c:dispBlanksAs val="gap"/>
    <c:showDLblsOverMax val="0"/>
  </c:chart>
  <c:spPr>
    <a:noFill/>
    <a:ln w="3175">
      <a:noFill/>
      <a:prstDash val="solid"/>
    </a:ln>
  </c:spPr>
  <c:txPr>
    <a:bodyPr/>
    <a:lstStyle/>
    <a:p>
      <a:pPr>
        <a:defRPr sz="550" b="0" i="0" u="none" strike="noStrike" baseline="0">
          <a:solidFill>
            <a:srgbClr val="000000"/>
          </a:solidFill>
          <a:latin typeface="Verdana"/>
          <a:ea typeface="Verdana"/>
          <a:cs typeface="Verdana"/>
        </a:defRPr>
      </a:pPr>
      <a:endParaRPr lang="fr-FR"/>
    </a:p>
  </c:txPr>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5"/>
          <c:y val="0.0623054144180905"/>
          <c:w val="0.755434782608696"/>
          <c:h val="0.760126055900704"/>
        </c:manualLayout>
      </c:layout>
      <c:scatterChart>
        <c:scatterStyle val="smoothMarker"/>
        <c:varyColors val="0"/>
        <c:ser>
          <c:idx val="0"/>
          <c:order val="0"/>
          <c:tx>
            <c:strRef>
              <c:f>#REF!$Y$1</c:f>
              <c:strCache>
                <c:ptCount val="1"/>
                <c:pt idx="0">
                  <c:v>Al2O3 perid. after x passages in %</c:v>
                </c:pt>
              </c:strCache>
            </c:strRef>
          </c:tx>
          <c:spPr>
            <a:ln w="25400">
              <a:solidFill>
                <a:srgbClr val="0000D4"/>
              </a:solidFill>
              <a:prstDash val="solid"/>
            </a:ln>
          </c:spPr>
          <c:marker>
            <c:symbol val="none"/>
          </c:marker>
          <c:xVal>
            <c:numRef>
              <c:f>#REF!$Y$2:$Y$100</c:f>
              <c:numCache>
                <c:formatCode>0.00</c:formatCode>
                <c:ptCount val="99"/>
                <c:pt idx="0">
                  <c:v>4.27766219619472</c:v>
                </c:pt>
                <c:pt idx="1">
                  <c:v>3.94631232544953</c:v>
                </c:pt>
                <c:pt idx="2">
                  <c:v>3.648703275203645</c:v>
                </c:pt>
                <c:pt idx="3">
                  <c:v>3.381352609467278</c:v>
                </c:pt>
                <c:pt idx="4">
                  <c:v>3.141146247674998</c:v>
                </c:pt>
                <c:pt idx="5">
                  <c:v>2.925297801975003</c:v>
                </c:pt>
                <c:pt idx="6">
                  <c:v>2.731312722958116</c:v>
                </c:pt>
                <c:pt idx="7">
                  <c:v>2.556956626546496</c:v>
                </c:pt>
                <c:pt idx="8">
                  <c:v>2.400227266933249</c:v>
                </c:pt>
                <c:pt idx="9">
                  <c:v>2.259329697363072</c:v>
                </c:pt>
                <c:pt idx="10">
                  <c:v>2.132654224978022</c:v>
                </c:pt>
                <c:pt idx="11">
                  <c:v>2.01875682016871</c:v>
                </c:pt>
                <c:pt idx="12">
                  <c:v>1.916341686675335</c:v>
                </c:pt>
                <c:pt idx="13">
                  <c:v>1.824245737532538</c:v>
                </c:pt>
                <c:pt idx="14">
                  <c:v>1.741424755028377</c:v>
                </c:pt>
                <c:pt idx="15">
                  <c:v>1.66694104111174</c:v>
                </c:pt>
                <c:pt idx="16">
                  <c:v>1.599952388919381</c:v>
                </c:pt>
                <c:pt idx="17">
                  <c:v>1.53970222694735</c:v>
                </c:pt>
                <c:pt idx="18">
                  <c:v>1.48551080539183</c:v>
                </c:pt>
                <c:pt idx="19">
                  <c:v>1.436767309769334</c:v>
                </c:pt>
                <c:pt idx="20">
                  <c:v>1.39292280045912</c:v>
                </c:pt>
                <c:pt idx="21">
                  <c:v>1.353483888593972</c:v>
                </c:pt>
                <c:pt idx="22">
                  <c:v>1.31800706901203</c:v>
                </c:pt>
                <c:pt idx="23">
                  <c:v>1.286093639984001</c:v>
                </c:pt>
                <c:pt idx="24">
                  <c:v>1.257385147325318</c:v>
                </c:pt>
                <c:pt idx="25">
                  <c:v>1.231559297442421</c:v>
                </c:pt>
                <c:pt idx="26">
                  <c:v>1.208326289973981</c:v>
                </c:pt>
                <c:pt idx="27">
                  <c:v>1.187425526080307</c:v>
                </c:pt>
                <c:pt idx="28">
                  <c:v>1.168622653200203</c:v>
                </c:pt>
                <c:pt idx="29">
                  <c:v>1.151706911313375</c:v>
                </c:pt>
                <c:pt idx="30">
                  <c:v>1.136488749486641</c:v>
                </c:pt>
                <c:pt idx="31">
                  <c:v>1.122797684802205</c:v>
                </c:pt>
                <c:pt idx="32">
                  <c:v>1.110480378717061</c:v>
                </c:pt>
                <c:pt idx="33">
                  <c:v>1.099398908528144</c:v>
                </c:pt>
                <c:pt idx="34">
                  <c:v>1.089429213956461</c:v>
                </c:pt>
                <c:pt idx="35">
                  <c:v>1.08045970094837</c:v>
                </c:pt>
                <c:pt idx="36">
                  <c:v>1.072389986652584</c:v>
                </c:pt>
                <c:pt idx="37">
                  <c:v>1.065129771192893</c:v>
                </c:pt>
                <c:pt idx="38">
                  <c:v>1.05859782334118</c:v>
                </c:pt>
                <c:pt idx="39">
                  <c:v>1.052721068523044</c:v>
                </c:pt>
                <c:pt idx="40">
                  <c:v>1.047433768776154</c:v>
                </c:pt>
                <c:pt idx="41">
                  <c:v>1.042676785344941</c:v>
                </c:pt>
                <c:pt idx="42">
                  <c:v>1.03839691554773</c:v>
                </c:pt>
                <c:pt idx="43">
                  <c:v>1.034546296405874</c:v>
                </c:pt>
                <c:pt idx="44">
                  <c:v>1.031081868289568</c:v>
                </c:pt>
                <c:pt idx="45">
                  <c:v>1.027964892521032</c:v>
                </c:pt>
                <c:pt idx="46">
                  <c:v>1.025160517491281</c:v>
                </c:pt>
                <c:pt idx="47">
                  <c:v>1.022637388398816</c:v>
                </c:pt>
                <c:pt idx="48">
                  <c:v>1.020367296214291</c:v>
                </c:pt>
                <c:pt idx="49">
                  <c:v>1.018324861920127</c:v>
                </c:pt>
                <c:pt idx="50">
                  <c:v>1.016487252473611</c:v>
                </c:pt>
                <c:pt idx="51">
                  <c:v>1.014833925300855</c:v>
                </c:pt>
                <c:pt idx="52">
                  <c:v>1.013346398451329</c:v>
                </c:pt>
                <c:pt idx="53">
                  <c:v>1.012008043832301</c:v>
                </c:pt>
                <c:pt idx="54">
                  <c:v>1.010803901202701</c:v>
                </c:pt>
                <c:pt idx="55">
                  <c:v>1.009720510839824</c:v>
                </c:pt>
                <c:pt idx="56">
                  <c:v>1.008745763002414</c:v>
                </c:pt>
                <c:pt idx="57">
                  <c:v>1.007868762502644</c:v>
                </c:pt>
                <c:pt idx="58">
                  <c:v>1.007079706869314</c:v>
                </c:pt>
                <c:pt idx="59">
                  <c:v>1.006369776737268</c:v>
                </c:pt>
                <c:pt idx="60">
                  <c:v>1.005731037235337</c:v>
                </c:pt>
                <c:pt idx="61">
                  <c:v>1.005156349268533</c:v>
                </c:pt>
                <c:pt idx="62">
                  <c:v>1.00463928970121</c:v>
                </c:pt>
                <c:pt idx="63">
                  <c:v>1.004174079547742</c:v>
                </c:pt>
                <c:pt idx="64">
                  <c:v>1.003755519367034</c:v>
                </c:pt>
                <c:pt idx="65">
                  <c:v>1.003378931137881</c:v>
                </c:pt>
                <c:pt idx="66">
                  <c:v>1.003040105964835</c:v>
                </c:pt>
                <c:pt idx="67">
                  <c:v>1.002735257029539</c:v>
                </c:pt>
                <c:pt idx="68">
                  <c:v>1.002460977261214</c:v>
                </c:pt>
                <c:pt idx="69">
                  <c:v>1.002214201252826</c:v>
                </c:pt>
                <c:pt idx="70">
                  <c:v>1.001992170996999</c:v>
                </c:pt>
                <c:pt idx="71">
                  <c:v>1.00179240505847</c:v>
                </c:pt>
                <c:pt idx="72">
                  <c:v>1.001612670838362</c:v>
                </c:pt>
                <c:pt idx="73">
                  <c:v>1.001450959620118</c:v>
                </c:pt>
                <c:pt idx="74">
                  <c:v>1.001305464118092</c:v>
                </c:pt>
                <c:pt idx="75">
                  <c:v>1.001174558277755</c:v>
                </c:pt>
                <c:pt idx="76">
                  <c:v>1.00105677910169</c:v>
                </c:pt>
                <c:pt idx="77">
                  <c:v>1.00095081029818</c:v>
                </c:pt>
                <c:pt idx="78">
                  <c:v>1.000855467569606</c:v>
                </c:pt>
                <c:pt idx="79">
                  <c:v>1.000769685376178</c:v>
                </c:pt>
                <c:pt idx="80">
                  <c:v>1.000692505027035</c:v>
                </c:pt>
                <c:pt idx="81">
                  <c:v>1.000623063965604</c:v>
                </c:pt>
                <c:pt idx="82">
                  <c:v>1.000560586129438</c:v>
                </c:pt>
                <c:pt idx="83">
                  <c:v>1.000504373276775</c:v>
                </c:pt>
                <c:pt idx="84">
                  <c:v>1.000453797182872</c:v>
                </c:pt>
                <c:pt idx="85">
                  <c:v>1.000408292618897</c:v>
                </c:pt>
                <c:pt idx="86">
                  <c:v>1.000367351034877</c:v>
                </c:pt>
                <c:pt idx="87">
                  <c:v>1.000330514876131</c:v>
                </c:pt>
                <c:pt idx="88">
                  <c:v>1.000297372469628</c:v>
                </c:pt>
                <c:pt idx="89">
                  <c:v>1.000267553423136</c:v>
                </c:pt>
                <c:pt idx="90">
                  <c:v>1.000240724485742</c:v>
                </c:pt>
                <c:pt idx="91">
                  <c:v>1.000216585823453</c:v>
                </c:pt>
                <c:pt idx="92">
                  <c:v>1.000194867668283</c:v>
                </c:pt>
                <c:pt idx="93">
                  <c:v>1.000175327303356</c:v>
                </c:pt>
                <c:pt idx="94">
                  <c:v>1.00015774635033</c:v>
                </c:pt>
                <c:pt idx="95">
                  <c:v>1.000141928328832</c:v>
                </c:pt>
                <c:pt idx="96">
                  <c:v>1.000127696460625</c:v>
                </c:pt>
                <c:pt idx="97">
                  <c:v>1.000114891693961</c:v>
                </c:pt>
                <c:pt idx="98">
                  <c:v>1.00010337092605</c:v>
                </c:pt>
              </c:numCache>
            </c:numRef>
          </c:xVal>
          <c:yVal>
            <c:numRef>
              <c:f>#REF!$S$2:$S$100</c:f>
              <c:numCache>
                <c:formatCode>General</c:formatCode>
                <c:ptCount val="99"/>
                <c:pt idx="0">
                  <c:v>0.411511552393754</c:v>
                </c:pt>
                <c:pt idx="1">
                  <c:v>0.358077277495207</c:v>
                </c:pt>
                <c:pt idx="2">
                  <c:v>0.311782018092333</c:v>
                </c:pt>
                <c:pt idx="3">
                  <c:v>0.271665846934074</c:v>
                </c:pt>
                <c:pt idx="4">
                  <c:v>0.236899261609937</c:v>
                </c:pt>
                <c:pt idx="5">
                  <c:v>0.206765166091265</c:v>
                </c:pt>
                <c:pt idx="6">
                  <c:v>0.180643406991755</c:v>
                </c:pt>
                <c:pt idx="7">
                  <c:v>0.157997488036544</c:v>
                </c:pt>
                <c:pt idx="8">
                  <c:v>0.138363144805653</c:v>
                </c:pt>
                <c:pt idx="9">
                  <c:v>0.121338510626368</c:v>
                </c:pt>
                <c:pt idx="10">
                  <c:v>0.106575645294468</c:v>
                </c:pt>
                <c:pt idx="11">
                  <c:v>0.0937732325240981</c:v>
                </c:pt>
                <c:pt idx="12">
                  <c:v>0.0826702808063805</c:v>
                </c:pt>
                <c:pt idx="13">
                  <c:v>0.0730406866268472</c:v>
                </c:pt>
                <c:pt idx="14">
                  <c:v>0.0646885395093109</c:v>
                </c:pt>
                <c:pt idx="15">
                  <c:v>0.0574440657386344</c:v>
                </c:pt>
                <c:pt idx="16">
                  <c:v>0.0511601223766141</c:v>
                </c:pt>
                <c:pt idx="17">
                  <c:v>0.0457091657439934</c:v>
                </c:pt>
                <c:pt idx="18">
                  <c:v>0.040980629245366</c:v>
                </c:pt>
                <c:pt idx="19">
                  <c:v>0.0368786545514083</c:v>
                </c:pt>
                <c:pt idx="20">
                  <c:v>0.0333201279653526</c:v>
                </c:pt>
                <c:pt idx="21">
                  <c:v>0.0302329804892593</c:v>
                </c:pt>
                <c:pt idx="22">
                  <c:v>0.0275547158393246</c:v>
                </c:pt>
                <c:pt idx="23">
                  <c:v>0.0252311355801431</c:v>
                </c:pt>
                <c:pt idx="24">
                  <c:v>0.0232152347752187</c:v>
                </c:pt>
                <c:pt idx="25">
                  <c:v>0.0214662451862189</c:v>
                </c:pt>
                <c:pt idx="26">
                  <c:v>0.0199488061821426</c:v>
                </c:pt>
                <c:pt idx="27">
                  <c:v>0.0186322462144133</c:v>
                </c:pt>
                <c:pt idx="28">
                  <c:v>0.0174899600367287</c:v>
                </c:pt>
                <c:pt idx="29">
                  <c:v>0.0164988688519354</c:v>
                </c:pt>
                <c:pt idx="30">
                  <c:v>0.015638952297187</c:v>
                </c:pt>
                <c:pt idx="31">
                  <c:v>0.0148928426715656</c:v>
                </c:pt>
                <c:pt idx="32">
                  <c:v>0.0142454731000496</c:v>
                </c:pt>
                <c:pt idx="33">
                  <c:v>0.0136837724423407</c:v>
                </c:pt>
                <c:pt idx="34">
                  <c:v>0.0131964007187651</c:v>
                </c:pt>
                <c:pt idx="35">
                  <c:v>0.0127735196589647</c:v>
                </c:pt>
                <c:pt idx="36">
                  <c:v>0.0124065937002154</c:v>
                </c:pt>
                <c:pt idx="37">
                  <c:v>0.0120882173862915</c:v>
                </c:pt>
                <c:pt idx="38">
                  <c:v>0.0118119656580214</c:v>
                </c:pt>
                <c:pt idx="39">
                  <c:v>0.011572263994443</c:v>
                </c:pt>
                <c:pt idx="40">
                  <c:v>0.0113642757685633</c:v>
                </c:pt>
                <c:pt idx="41">
                  <c:v>0.01118380453262</c:v>
                </c:pt>
                <c:pt idx="42">
                  <c:v>0.0110272092517437</c:v>
                </c:pt>
                <c:pt idx="43">
                  <c:v>0.0108913307683259</c:v>
                </c:pt>
                <c:pt idx="44">
                  <c:v>0.0107734280076706</c:v>
                </c:pt>
                <c:pt idx="45">
                  <c:v>0.0106711226333559</c:v>
                </c:pt>
                <c:pt idx="46">
                  <c:v>0.0105823510322245</c:v>
                </c:pt>
                <c:pt idx="47">
                  <c:v>0.0105053226575968</c:v>
                </c:pt>
                <c:pt idx="48">
                  <c:v>0.0104384838881905</c:v>
                </c:pt>
                <c:pt idx="49">
                  <c:v>0.0103804866719932</c:v>
                </c:pt>
                <c:pt idx="50">
                  <c:v>0.0103301613212397</c:v>
                </c:pt>
                <c:pt idx="51">
                  <c:v>0.0102864929086824</c:v>
                </c:pt>
                <c:pt idx="52">
                  <c:v>0.0102486007882247</c:v>
                </c:pt>
                <c:pt idx="53">
                  <c:v>0.0102157208261899</c:v>
                </c:pt>
                <c:pt idx="54">
                  <c:v>0.0101871899843206</c:v>
                </c:pt>
                <c:pt idx="55">
                  <c:v>0.010162432943152</c:v>
                </c:pt>
                <c:pt idx="56">
                  <c:v>0.0101409504956446</c:v>
                </c:pt>
                <c:pt idx="57">
                  <c:v>0.0101223094767398</c:v>
                </c:pt>
                <c:pt idx="58">
                  <c:v>0.010106134025532</c:v>
                </c:pt>
                <c:pt idx="59">
                  <c:v>0.0100920980036755</c:v>
                </c:pt>
                <c:pt idx="60">
                  <c:v>0.0100799184169957</c:v>
                </c:pt>
                <c:pt idx="61">
                  <c:v>0.0100693497075355</c:v>
                </c:pt>
                <c:pt idx="62">
                  <c:v>0.0100601788008439</c:v>
                </c:pt>
                <c:pt idx="63">
                  <c:v>0.0100522208085622</c:v>
                </c:pt>
                <c:pt idx="64">
                  <c:v>0.0100453152995926</c:v>
                </c:pt>
                <c:pt idx="65">
                  <c:v>0.0100393230646111</c:v>
                </c:pt>
                <c:pt idx="66">
                  <c:v>0.0100341233086452</c:v>
                </c:pt>
                <c:pt idx="67">
                  <c:v>0.0100296112150752</c:v>
                </c:pt>
                <c:pt idx="68">
                  <c:v>0.0100256958319146</c:v>
                </c:pt>
                <c:pt idx="69">
                  <c:v>0.010022298237729</c:v>
                </c:pt>
                <c:pt idx="70">
                  <c:v>0.0100193499501931</c:v>
                </c:pt>
                <c:pt idx="71">
                  <c:v>0.0100167915451858</c:v>
                </c:pt>
                <c:pt idx="72">
                  <c:v>0.0100145714585658</c:v>
                </c:pt>
                <c:pt idx="73">
                  <c:v>0.0100126449464611</c:v>
                </c:pt>
                <c:pt idx="74">
                  <c:v>0.0100109731830989</c:v>
                </c:pt>
                <c:pt idx="75">
                  <c:v>0.0100095224779814</c:v>
                </c:pt>
                <c:pt idx="76">
                  <c:v>0.0100082635966175</c:v>
                </c:pt>
                <c:pt idx="77">
                  <c:v>0.0100071711711108</c:v>
                </c:pt>
                <c:pt idx="78">
                  <c:v>0.0100062231887166</c:v>
                </c:pt>
                <c:pt idx="79">
                  <c:v>0.0100054005480533</c:v>
                </c:pt>
                <c:pt idx="80">
                  <c:v>0.0100046866740182</c:v>
                </c:pt>
                <c:pt idx="81">
                  <c:v>0.0100040671836417</c:v>
                </c:pt>
                <c:pt idx="82">
                  <c:v>0.0100035295961414</c:v>
                </c:pt>
                <c:pt idx="83">
                  <c:v>0.0100030630813292</c:v>
                </c:pt>
                <c:pt idx="84">
                  <c:v>0.010002658241298</c:v>
                </c:pt>
                <c:pt idx="85">
                  <c:v>0.0100023069209852</c:v>
                </c:pt>
                <c:pt idx="86">
                  <c:v>0.0100020020437937</c:v>
                </c:pt>
                <c:pt idx="87">
                  <c:v>0.0100017374689552</c:v>
                </c:pt>
                <c:pt idx="88">
                  <c:v>0.0100015078677602</c:v>
                </c:pt>
                <c:pt idx="89">
                  <c:v>0.0100013086161589</c:v>
                </c:pt>
                <c:pt idx="90">
                  <c:v>0.0100011357015673</c:v>
                </c:pt>
                <c:pt idx="91">
                  <c:v>0.0100009856419997</c:v>
                </c:pt>
                <c:pt idx="92">
                  <c:v>0.010000855415897</c:v>
                </c:pt>
                <c:pt idx="93">
                  <c:v>0.0100007424012365</c:v>
                </c:pt>
                <c:pt idx="94">
                  <c:v>0.0100006443226945</c:v>
                </c:pt>
                <c:pt idx="95">
                  <c:v>0.0100005592057973</c:v>
                </c:pt>
                <c:pt idx="96">
                  <c:v>0.0100004853371367</c:v>
                </c:pt>
                <c:pt idx="97">
                  <c:v>0.0100004212298464</c:v>
                </c:pt>
                <c:pt idx="98">
                  <c:v>0.0100003655936447</c:v>
                </c:pt>
              </c:numCache>
            </c:numRef>
          </c:yVal>
          <c:smooth val="1"/>
        </c:ser>
        <c:dLbls>
          <c:showLegendKey val="0"/>
          <c:showVal val="0"/>
          <c:showCatName val="0"/>
          <c:showSerName val="0"/>
          <c:showPercent val="0"/>
          <c:showBubbleSize val="0"/>
        </c:dLbls>
        <c:axId val="2078920840"/>
        <c:axId val="2078971320"/>
      </c:scatterChart>
      <c:valAx>
        <c:axId val="2078920840"/>
        <c:scaling>
          <c:orientation val="minMax"/>
        </c:scaling>
        <c:delete val="0"/>
        <c:axPos val="b"/>
        <c:title>
          <c:tx>
            <c:rich>
              <a:bodyPr/>
              <a:lstStyle/>
              <a:p>
                <a:pPr>
                  <a:defRPr sz="1200" b="1" i="0" u="none" strike="noStrike" baseline="0">
                    <a:solidFill>
                      <a:srgbClr val="000000"/>
                    </a:solidFill>
                    <a:latin typeface="Verdana"/>
                    <a:ea typeface="Verdana"/>
                    <a:cs typeface="Verdana"/>
                  </a:defRPr>
                </a:pPr>
                <a:r>
                  <a:rPr lang="fr-FR"/>
                  <a:t>Al2O3 (wt. %)</a:t>
                </a:r>
              </a:p>
            </c:rich>
          </c:tx>
          <c:layout>
            <c:manualLayout>
              <c:xMode val="edge"/>
              <c:yMode val="edge"/>
              <c:x val="0.423913043478261"/>
              <c:y val="0.8940827139598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078971320"/>
        <c:crosses val="autoZero"/>
        <c:crossBetween val="midCat"/>
      </c:valAx>
      <c:valAx>
        <c:axId val="2078971320"/>
        <c:scaling>
          <c:orientation val="minMax"/>
        </c:scaling>
        <c:delete val="0"/>
        <c:axPos val="l"/>
        <c:majorGridlines>
          <c:spPr>
            <a:ln w="3175">
              <a:solidFill>
                <a:srgbClr val="000000"/>
              </a:solidFill>
              <a:prstDash val="sysDash"/>
            </a:ln>
          </c:spPr>
        </c:majorGridlines>
        <c:title>
          <c:tx>
            <c:rich>
              <a:bodyPr/>
              <a:lstStyle/>
              <a:p>
                <a:pPr>
                  <a:defRPr sz="1200" b="1" i="0" u="none" strike="noStrike" baseline="0">
                    <a:solidFill>
                      <a:srgbClr val="000000"/>
                    </a:solidFill>
                    <a:latin typeface="Verdana"/>
                    <a:ea typeface="Verdana"/>
                    <a:cs typeface="Verdana"/>
                  </a:defRPr>
                </a:pPr>
                <a:r>
                  <a:rPr lang="fr-FR"/>
                  <a:t>[Re] ppb</a:t>
                </a:r>
              </a:p>
            </c:rich>
          </c:tx>
          <c:layout>
            <c:manualLayout>
              <c:xMode val="edge"/>
              <c:yMode val="edge"/>
              <c:x val="0.0353260869565217"/>
              <c:y val="0.339564598817671"/>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078920840"/>
        <c:crosses val="autoZero"/>
        <c:crossBetween val="midCat"/>
      </c:valAx>
      <c:spPr>
        <a:no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Verdana"/>
          <a:ea typeface="Verdana"/>
          <a:cs typeface="Verdana"/>
        </a:defRPr>
      </a:pPr>
      <a:endParaRPr lang="fr-FR"/>
    </a:p>
  </c:txPr>
  <c:printSettings>
    <c:headerFooter/>
    <c:pageMargins b="1.0" l="0.75" r="0.75" t="1.0" header="0.5" footer="0.5"/>
    <c:pageSetup paperSize="0" orientation="landscape" horizontalDpi="-4" verticalDpi="-4"/>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702970205567"/>
          <c:y val="0.121748659622675"/>
          <c:w val="0.708122606868655"/>
          <c:h val="0.641843811321692"/>
        </c:manualLayout>
      </c:layout>
      <c:scatterChart>
        <c:scatterStyle val="smoothMarker"/>
        <c:varyColors val="0"/>
        <c:ser>
          <c:idx val="0"/>
          <c:order val="0"/>
          <c:tx>
            <c:strRef>
              <c:f>'Melt percolation model'!$AF$1</c:f>
              <c:strCache>
                <c:ptCount val="1"/>
                <c:pt idx="0">
                  <c:v>187Os/188Os after ingrowth since oldest TRD age</c:v>
                </c:pt>
              </c:strCache>
            </c:strRef>
          </c:tx>
          <c:spPr>
            <a:ln w="25400">
              <a:solidFill>
                <a:schemeClr val="accent2">
                  <a:lumMod val="50000"/>
                </a:schemeClr>
              </a:solidFill>
              <a:prstDash val="solid"/>
            </a:ln>
          </c:spPr>
          <c:marker>
            <c:symbol val="diamond"/>
            <c:size val="6"/>
            <c:spPr>
              <a:solidFill>
                <a:schemeClr val="accent2">
                  <a:lumMod val="50000"/>
                </a:schemeClr>
              </a:solidFill>
              <a:ln>
                <a:solidFill>
                  <a:schemeClr val="accent2">
                    <a:lumMod val="50000"/>
                  </a:schemeClr>
                </a:solidFill>
              </a:ln>
            </c:spPr>
          </c:marker>
          <c:xVal>
            <c:numRef>
              <c:f>'Melt percolation model'!$AM$2:$AM$101</c:f>
              <c:numCache>
                <c:formatCode>0.0000</c:formatCode>
                <c:ptCount val="100"/>
                <c:pt idx="0">
                  <c:v>0.076902671928985</c:v>
                </c:pt>
                <c:pt idx="1">
                  <c:v>0.071002692692447</c:v>
                </c:pt>
                <c:pt idx="2">
                  <c:v>0.0654563689029771</c:v>
                </c:pt>
                <c:pt idx="3">
                  <c:v>0.0602613173686127</c:v>
                </c:pt>
                <c:pt idx="4">
                  <c:v>0.0554117656910487</c:v>
                </c:pt>
                <c:pt idx="5">
                  <c:v>0.0508990672819116</c:v>
                </c:pt>
                <c:pt idx="6">
                  <c:v>0.0467122136059924</c:v>
                </c:pt>
                <c:pt idx="7">
                  <c:v>0.0428383265120018</c:v>
                </c:pt>
                <c:pt idx="8">
                  <c:v>0.039263117742613</c:v>
                </c:pt>
                <c:pt idx="9">
                  <c:v>0.0359713067333714</c:v>
                </c:pt>
                <c:pt idx="10">
                  <c:v>0.0329469913965156</c:v>
                </c:pt>
                <c:pt idx="11">
                  <c:v>0.030173969615635</c:v>
                </c:pt>
                <c:pt idx="12">
                  <c:v>0.027636011602385</c:v>
                </c:pt>
                <c:pt idx="13">
                  <c:v>0.0253170850977478</c:v>
                </c:pt>
                <c:pt idx="14">
                  <c:v>0.0232015366878816</c:v>
                </c:pt>
                <c:pt idx="15">
                  <c:v>0.0212742333220771</c:v>
                </c:pt>
                <c:pt idx="16">
                  <c:v>0.0195206685513664</c:v>
                </c:pt>
                <c:pt idx="17">
                  <c:v>0.0179270381348185</c:v>
                </c:pt>
                <c:pt idx="18">
                  <c:v>0.016480289564285</c:v>
                </c:pt>
                <c:pt idx="19">
                  <c:v>0.0151681498052418</c:v>
                </c:pt>
                <c:pt idx="20">
                  <c:v>0.0139791351978833</c:v>
                </c:pt>
                <c:pt idx="21">
                  <c:v>0.012902547053689</c:v>
                </c:pt>
                <c:pt idx="22">
                  <c:v>0.0119284560524795</c:v>
                </c:pt>
                <c:pt idx="23">
                  <c:v>0.0110476781183306</c:v>
                </c:pt>
                <c:pt idx="24">
                  <c:v>0.0102517440466064</c:v>
                </c:pt>
                <c:pt idx="25">
                  <c:v>0.00953286477955079</c:v>
                </c:pt>
                <c:pt idx="26">
                  <c:v>0.00888389389026519</c:v>
                </c:pt>
                <c:pt idx="27">
                  <c:v>0.00829828853687473</c:v>
                </c:pt>
                <c:pt idx="28">
                  <c:v>0.0077700698900978</c:v>
                </c:pt>
                <c:pt idx="29">
                  <c:v>0.00729378381645837</c:v>
                </c:pt>
                <c:pt idx="30">
                  <c:v>0.00686446241315065</c:v>
                </c:pt>
                <c:pt idx="31">
                  <c:v>0.00647758683565557</c:v>
                </c:pt>
                <c:pt idx="32">
                  <c:v>0.00612905173197557</c:v>
                </c:pt>
                <c:pt idx="33">
                  <c:v>0.00581513149418343</c:v>
                </c:pt>
                <c:pt idx="34">
                  <c:v>0.00553244845543113</c:v>
                </c:pt>
                <c:pt idx="35">
                  <c:v>0.00527794309546846</c:v>
                </c:pt>
                <c:pt idx="36">
                  <c:v>0.00504884626722826</c:v>
                </c:pt>
                <c:pt idx="37">
                  <c:v>0.00484265341863155</c:v>
                </c:pt>
                <c:pt idx="38">
                  <c:v>0.00465710075526517</c:v>
                </c:pt>
                <c:pt idx="39">
                  <c:v>0.00449014326911465</c:v>
                </c:pt>
                <c:pt idx="40">
                  <c:v>0.00433993454450757</c:v>
                </c:pt>
                <c:pt idx="41">
                  <c:v>0.00420480824350479</c:v>
                </c:pt>
                <c:pt idx="42">
                  <c:v>0.00408326116806199</c:v>
                </c:pt>
                <c:pt idx="43">
                  <c:v>0.00397393779445959</c:v>
                </c:pt>
                <c:pt idx="44">
                  <c:v>0.00387561617601926</c:v>
                </c:pt>
                <c:pt idx="45">
                  <c:v>0.00378719511238729</c:v>
                </c:pt>
                <c:pt idx="46">
                  <c:v>0.00370768248718327</c:v>
                </c:pt>
                <c:pt idx="47">
                  <c:v>0.00363618468020154</c:v>
                </c:pt>
                <c:pt idx="48">
                  <c:v>0.00357189696530823</c:v>
                </c:pt>
                <c:pt idx="49">
                  <c:v>0.00351409481046172</c:v>
                </c:pt>
                <c:pt idx="50">
                  <c:v>0.00346212600171684</c:v>
                </c:pt>
                <c:pt idx="51">
                  <c:v>0.00341540351851455</c:v>
                </c:pt>
                <c:pt idx="52">
                  <c:v>0.00337339909290713</c:v>
                </c:pt>
                <c:pt idx="53">
                  <c:v>0.00333563739055028</c:v>
                </c:pt>
                <c:pt idx="54">
                  <c:v>0.00330169075625477</c:v>
                </c:pt>
                <c:pt idx="55">
                  <c:v>0.00327117447159965</c:v>
                </c:pt>
                <c:pt idx="56">
                  <c:v>0.00324374247654337</c:v>
                </c:pt>
                <c:pt idx="57">
                  <c:v>0.003219083511121</c:v>
                </c:pt>
                <c:pt idx="58">
                  <c:v>0.00319691763718073</c:v>
                </c:pt>
                <c:pt idx="59">
                  <c:v>0.00317699310369685</c:v>
                </c:pt>
                <c:pt idx="60">
                  <c:v>0.00315908352250579</c:v>
                </c:pt>
                <c:pt idx="61">
                  <c:v>0.00314298532435852</c:v>
                </c:pt>
                <c:pt idx="62">
                  <c:v>0.0031285154679799</c:v>
                </c:pt>
                <c:pt idx="63">
                  <c:v>0.00311550937738648</c:v>
                </c:pt>
                <c:pt idx="64">
                  <c:v>0.00310381908505532</c:v>
                </c:pt>
                <c:pt idx="65">
                  <c:v>0.0030933115606711</c:v>
                </c:pt>
                <c:pt idx="66">
                  <c:v>0.00308386720712312</c:v>
                </c:pt>
                <c:pt idx="67">
                  <c:v>0.00307537850719179</c:v>
                </c:pt>
                <c:pt idx="68">
                  <c:v>0.00306774880596983</c:v>
                </c:pt>
                <c:pt idx="69">
                  <c:v>0.00306089121551989</c:v>
                </c:pt>
                <c:pt idx="70">
                  <c:v>0.0030547276295905</c:v>
                </c:pt>
                <c:pt idx="71">
                  <c:v>0.00304918783740756</c:v>
                </c:pt>
                <c:pt idx="72">
                  <c:v>0.00304420872663989</c:v>
                </c:pt>
                <c:pt idx="73">
                  <c:v>0.0030397335666153</c:v>
                </c:pt>
                <c:pt idx="74">
                  <c:v>0.0030357113637469</c:v>
                </c:pt>
                <c:pt idx="75">
                  <c:v>0.00303209628192761</c:v>
                </c:pt>
                <c:pt idx="76">
                  <c:v>0.00302884712137043</c:v>
                </c:pt>
                <c:pt idx="77">
                  <c:v>0.00302592685002237</c:v>
                </c:pt>
                <c:pt idx="78">
                  <c:v>0.0030233021822654</c:v>
                </c:pt>
                <c:pt idx="79">
                  <c:v>0.00302094320014645</c:v>
                </c:pt>
                <c:pt idx="80">
                  <c:v>0.00301882301285434</c:v>
                </c:pt>
                <c:pt idx="81">
                  <c:v>0.00301691745059068</c:v>
                </c:pt>
                <c:pt idx="82">
                  <c:v>0.00301520478936816</c:v>
                </c:pt>
                <c:pt idx="83">
                  <c:v>0.00301366550361758</c:v>
                </c:pt>
                <c:pt idx="84">
                  <c:v>0.00301228204379843</c:v>
                </c:pt>
                <c:pt idx="85">
                  <c:v>0.00301103863648972</c:v>
                </c:pt>
                <c:pt idx="86">
                  <c:v>0.00300992110469193</c:v>
                </c:pt>
                <c:pt idx="87">
                  <c:v>0.00300891670629903</c:v>
                </c:pt>
                <c:pt idx="88">
                  <c:v>0.00300801398890557</c:v>
                </c:pt>
                <c:pt idx="89">
                  <c:v>0.00300720265929837</c:v>
                </c:pt>
                <c:pt idx="90">
                  <c:v>0.00300647346614911</c:v>
                </c:pt>
                <c:pt idx="91">
                  <c:v>0.00300581809457348</c:v>
                </c:pt>
                <c:pt idx="92">
                  <c:v>0.00300522907135757</c:v>
                </c:pt>
                <c:pt idx="93">
                  <c:v>0.0030046996797728</c:v>
                </c:pt>
                <c:pt idx="94">
                  <c:v>0.00300422388301008</c:v>
                </c:pt>
                <c:pt idx="95">
                  <c:v>0.00300379625536133</c:v>
                </c:pt>
                <c:pt idx="96">
                  <c:v>0.00300341192036499</c:v>
                </c:pt>
                <c:pt idx="97">
                  <c:v>0.00300306649521106</c:v>
                </c:pt>
                <c:pt idx="98">
                  <c:v>0.00300275604077237</c:v>
                </c:pt>
                <c:pt idx="99">
                  <c:v>0.00300247701669304</c:v>
                </c:pt>
              </c:numCache>
            </c:numRef>
          </c:xVal>
          <c:yVal>
            <c:numRef>
              <c:f>'Melt percolation model'!$AF$2:$AF$101</c:f>
              <c:numCache>
                <c:formatCode>0.000000</c:formatCode>
                <c:ptCount val="100"/>
                <c:pt idx="0">
                  <c:v>0.129116714844528</c:v>
                </c:pt>
                <c:pt idx="1">
                  <c:v>0.129779155200577</c:v>
                </c:pt>
                <c:pt idx="2">
                  <c:v>0.128403202106243</c:v>
                </c:pt>
                <c:pt idx="3">
                  <c:v>0.127177020577571</c:v>
                </c:pt>
                <c:pt idx="4">
                  <c:v>0.126089934908529</c:v>
                </c:pt>
                <c:pt idx="5">
                  <c:v>0.125125912410754</c:v>
                </c:pt>
                <c:pt idx="6">
                  <c:v>0.124270805674017</c:v>
                </c:pt>
                <c:pt idx="7">
                  <c:v>0.123512136938585</c:v>
                </c:pt>
                <c:pt idx="8">
                  <c:v>0.122838892477243</c:v>
                </c:pt>
                <c:pt idx="9">
                  <c:v>0.122241343942236</c:v>
                </c:pt>
                <c:pt idx="10">
                  <c:v>0.121710892864246</c:v>
                </c:pt>
                <c:pt idx="11">
                  <c:v>0.121239935043687</c:v>
                </c:pt>
                <c:pt idx="12">
                  <c:v>0.120821742081488</c:v>
                </c:pt>
                <c:pt idx="13">
                  <c:v>0.120450357716266</c:v>
                </c:pt>
                <c:pt idx="14">
                  <c:v>0.120120506983548</c:v>
                </c:pt>
                <c:pt idx="15">
                  <c:v>0.119827516503818</c:v>
                </c:pt>
                <c:pt idx="16">
                  <c:v>0.119567244450013</c:v>
                </c:pt>
                <c:pt idx="17">
                  <c:v>0.119336018950126</c:v>
                </c:pt>
                <c:pt idx="18">
                  <c:v>0.119130583853728</c:v>
                </c:pt>
                <c:pt idx="19">
                  <c:v>0.118948050937743</c:v>
                </c:pt>
                <c:pt idx="20">
                  <c:v>0.118785857751476</c:v>
                </c:pt>
                <c:pt idx="21">
                  <c:v>0.118641730407076</c:v>
                </c:pt>
                <c:pt idx="22">
                  <c:v>0.11851365071249</c:v>
                </c:pt>
                <c:pt idx="23">
                  <c:v>0.118399827121879</c:v>
                </c:pt>
                <c:pt idx="24">
                  <c:v>0.118298669045497</c:v>
                </c:pt>
                <c:pt idx="25">
                  <c:v>0.118208764118825</c:v>
                </c:pt>
                <c:pt idx="26">
                  <c:v>0.118128858080713</c:v>
                </c:pt>
                <c:pt idx="27">
                  <c:v>0.118057836953567</c:v>
                </c:pt>
                <c:pt idx="28">
                  <c:v>0.117994711256221</c:v>
                </c:pt>
                <c:pt idx="29">
                  <c:v>0.117938602012808</c:v>
                </c:pt>
                <c:pt idx="30">
                  <c:v>0.117888728349471</c:v>
                </c:pt>
                <c:pt idx="31">
                  <c:v>0.117844396495629</c:v>
                </c:pt>
                <c:pt idx="32">
                  <c:v>0.117804990028278</c:v>
                </c:pt>
                <c:pt idx="33">
                  <c:v>0.11776996121687</c:v>
                </c:pt>
                <c:pt idx="34">
                  <c:v>0.11773882334304</c:v>
                </c:pt>
                <c:pt idx="35">
                  <c:v>0.117711143884101</c:v>
                </c:pt>
                <c:pt idx="36">
                  <c:v>0.117686538462169</c:v>
                </c:pt>
                <c:pt idx="37">
                  <c:v>0.117664665472099</c:v>
                </c:pt>
                <c:pt idx="38">
                  <c:v>0.117645221311445</c:v>
                </c:pt>
                <c:pt idx="39">
                  <c:v>0.117627936144447</c:v>
                </c:pt>
                <c:pt idx="40">
                  <c:v>0.117612570139858</c:v>
                </c:pt>
                <c:pt idx="41">
                  <c:v>0.117598910129262</c:v>
                </c:pt>
                <c:pt idx="42">
                  <c:v>0.11758676663863</c:v>
                </c:pt>
                <c:pt idx="43">
                  <c:v>0.117575971251212</c:v>
                </c:pt>
                <c:pt idx="44">
                  <c:v>0.117566374264603</c:v>
                </c:pt>
                <c:pt idx="45">
                  <c:v>0.11755784260905</c:v>
                </c:pt>
                <c:pt idx="46">
                  <c:v>0.117550257997744</c:v>
                </c:pt>
                <c:pt idx="47">
                  <c:v>0.117543515283163</c:v>
                </c:pt>
                <c:pt idx="48">
                  <c:v>0.117537520996454</c:v>
                </c:pt>
                <c:pt idx="49">
                  <c:v>0.117532192049395</c:v>
                </c:pt>
                <c:pt idx="50">
                  <c:v>0.117527454580819</c:v>
                </c:pt>
                <c:pt idx="51">
                  <c:v>0.11752324293136</c:v>
                </c:pt>
                <c:pt idx="52">
                  <c:v>0.11751949873225</c:v>
                </c:pt>
                <c:pt idx="53">
                  <c:v>0.117516170095422</c:v>
                </c:pt>
                <c:pt idx="54">
                  <c:v>0.117513210893672</c:v>
                </c:pt>
                <c:pt idx="55">
                  <c:v>0.117510580120823</c:v>
                </c:pt>
                <c:pt idx="56">
                  <c:v>0.117508241323005</c:v>
                </c:pt>
                <c:pt idx="57">
                  <c:v>0.117506162093129</c:v>
                </c:pt>
                <c:pt idx="58">
                  <c:v>0.117504313621536</c:v>
                </c:pt>
                <c:pt idx="59">
                  <c:v>0.117502670296551</c:v>
                </c:pt>
                <c:pt idx="60">
                  <c:v>0.117501209349428</c:v>
                </c:pt>
                <c:pt idx="61">
                  <c:v>0.117499910538712</c:v>
                </c:pt>
                <c:pt idx="62">
                  <c:v>0.117498755869669</c:v>
                </c:pt>
                <c:pt idx="63">
                  <c:v>0.117497729344872</c:v>
                </c:pt>
                <c:pt idx="64">
                  <c:v>0.117496816742474</c:v>
                </c:pt>
                <c:pt idx="65">
                  <c:v>0.117496005419116</c:v>
                </c:pt>
                <c:pt idx="66">
                  <c:v>0.117495284134705</c:v>
                </c:pt>
                <c:pt idx="67">
                  <c:v>0.117494642896654</c:v>
                </c:pt>
                <c:pt idx="68">
                  <c:v>0.117494072821413</c:v>
                </c:pt>
                <c:pt idx="69">
                  <c:v>0.117493566011367</c:v>
                </c:pt>
                <c:pt idx="70">
                  <c:v>0.117493115445409</c:v>
                </c:pt>
                <c:pt idx="71">
                  <c:v>0.117492714881653</c:v>
                </c:pt>
                <c:pt idx="72">
                  <c:v>0.117492358770951</c:v>
                </c:pt>
                <c:pt idx="73">
                  <c:v>0.117492042180002</c:v>
                </c:pt>
                <c:pt idx="74">
                  <c:v>0.117491760723008</c:v>
                </c:pt>
                <c:pt idx="75">
                  <c:v>0.117491510500905</c:v>
                </c:pt>
                <c:pt idx="76">
                  <c:v>0.117491288047345</c:v>
                </c:pt>
                <c:pt idx="77">
                  <c:v>0.117491090280669</c:v>
                </c:pt>
                <c:pt idx="78">
                  <c:v>0.117490914461219</c:v>
                </c:pt>
                <c:pt idx="79">
                  <c:v>0.117490758153375</c:v>
                </c:pt>
                <c:pt idx="80">
                  <c:v>0.117490619191818</c:v>
                </c:pt>
                <c:pt idx="81">
                  <c:v>0.11749049565153</c:v>
                </c:pt>
                <c:pt idx="82">
                  <c:v>0.117490385821125</c:v>
                </c:pt>
                <c:pt idx="83">
                  <c:v>0.117490288179143</c:v>
                </c:pt>
                <c:pt idx="84">
                  <c:v>0.117490201372968</c:v>
                </c:pt>
                <c:pt idx="85">
                  <c:v>0.117490124200093</c:v>
                </c:pt>
                <c:pt idx="86">
                  <c:v>0.11749005559146</c:v>
                </c:pt>
                <c:pt idx="87">
                  <c:v>0.117489994596652</c:v>
                </c:pt>
                <c:pt idx="88">
                  <c:v>0.117489940370725</c:v>
                </c:pt>
                <c:pt idx="89">
                  <c:v>0.117489892162501</c:v>
                </c:pt>
                <c:pt idx="90">
                  <c:v>0.117489849304167</c:v>
                </c:pt>
                <c:pt idx="91">
                  <c:v>0.11748981120202</c:v>
                </c:pt>
                <c:pt idx="92">
                  <c:v>0.117489777328242</c:v>
                </c:pt>
                <c:pt idx="93">
                  <c:v>0.117489747213592</c:v>
                </c:pt>
                <c:pt idx="94">
                  <c:v>0.117489720440901</c:v>
                </c:pt>
                <c:pt idx="95">
                  <c:v>0.117489696639296</c:v>
                </c:pt>
                <c:pt idx="96">
                  <c:v>0.117489675479062</c:v>
                </c:pt>
                <c:pt idx="97">
                  <c:v>0.117489656667075</c:v>
                </c:pt>
                <c:pt idx="98">
                  <c:v>0.117489639942738</c:v>
                </c:pt>
                <c:pt idx="99">
                  <c:v>0.117489625074375</c:v>
                </c:pt>
              </c:numCache>
            </c:numRef>
          </c:yVal>
          <c:smooth val="1"/>
        </c:ser>
        <c:ser>
          <c:idx val="1"/>
          <c:order val="1"/>
          <c:spPr>
            <a:ln>
              <a:noFill/>
            </a:ln>
          </c:spPr>
          <c:marker>
            <c:symbol val="circle"/>
            <c:size val="7"/>
            <c:spPr>
              <a:solidFill>
                <a:srgbClr val="008000"/>
              </a:solidFill>
              <a:ln>
                <a:noFill/>
              </a:ln>
            </c:spPr>
          </c:marker>
          <c:xVal>
            <c:numRef>
              <c:f>'Melt percolation model'!$AY$2:$AY$27</c:f>
              <c:numCache>
                <c:formatCode>0.000</c:formatCode>
                <c:ptCount val="26"/>
                <c:pt idx="0">
                  <c:v>0.04</c:v>
                </c:pt>
                <c:pt idx="1">
                  <c:v>0.04</c:v>
                </c:pt>
                <c:pt idx="2">
                  <c:v>0.04</c:v>
                </c:pt>
                <c:pt idx="3" formatCode="General">
                  <c:v>0.005</c:v>
                </c:pt>
                <c:pt idx="4" formatCode="General">
                  <c:v>0.032</c:v>
                </c:pt>
                <c:pt idx="5" formatCode="General">
                  <c:v>0.041</c:v>
                </c:pt>
                <c:pt idx="6" formatCode="General">
                  <c:v>0.016</c:v>
                </c:pt>
                <c:pt idx="7" formatCode="General">
                  <c:v>0.038</c:v>
                </c:pt>
                <c:pt idx="8" formatCode="General">
                  <c:v>0.038</c:v>
                </c:pt>
                <c:pt idx="9" formatCode="General">
                  <c:v>0.049</c:v>
                </c:pt>
                <c:pt idx="10" formatCode="General">
                  <c:v>0.042</c:v>
                </c:pt>
                <c:pt idx="11" formatCode="General">
                  <c:v>0.042</c:v>
                </c:pt>
                <c:pt idx="12" formatCode="General">
                  <c:v>0.035</c:v>
                </c:pt>
                <c:pt idx="13" formatCode="General">
                  <c:v>0.053</c:v>
                </c:pt>
                <c:pt idx="14" formatCode="General">
                  <c:v>0.022</c:v>
                </c:pt>
                <c:pt idx="15" formatCode="General">
                  <c:v>0.022</c:v>
                </c:pt>
                <c:pt idx="16" formatCode="General">
                  <c:v>0.008</c:v>
                </c:pt>
                <c:pt idx="17" formatCode="General">
                  <c:v>0.017</c:v>
                </c:pt>
                <c:pt idx="18" formatCode="General">
                  <c:v>0.017</c:v>
                </c:pt>
                <c:pt idx="19" formatCode="General">
                  <c:v>0.032</c:v>
                </c:pt>
                <c:pt idx="20" formatCode="General">
                  <c:v>0.032</c:v>
                </c:pt>
                <c:pt idx="21" formatCode="General">
                  <c:v>0.047</c:v>
                </c:pt>
                <c:pt idx="22" formatCode="General">
                  <c:v>0.013</c:v>
                </c:pt>
                <c:pt idx="23" formatCode="General">
                  <c:v>0.013</c:v>
                </c:pt>
                <c:pt idx="24" formatCode="General">
                  <c:v>0.042</c:v>
                </c:pt>
                <c:pt idx="25" formatCode="General">
                  <c:v>0.056</c:v>
                </c:pt>
              </c:numCache>
            </c:numRef>
          </c:xVal>
          <c:yVal>
            <c:numRef>
              <c:f>'Melt percolation model'!$AX$2:$AX$27</c:f>
              <c:numCache>
                <c:formatCode>General</c:formatCode>
                <c:ptCount val="26"/>
                <c:pt idx="0">
                  <c:v>0.12501</c:v>
                </c:pt>
                <c:pt idx="1">
                  <c:v>0.13373</c:v>
                </c:pt>
                <c:pt idx="2">
                  <c:v>0.12302</c:v>
                </c:pt>
                <c:pt idx="3">
                  <c:v>0.12734</c:v>
                </c:pt>
                <c:pt idx="4">
                  <c:v>0.12607</c:v>
                </c:pt>
                <c:pt idx="5">
                  <c:v>0.12389</c:v>
                </c:pt>
                <c:pt idx="6">
                  <c:v>0.11925</c:v>
                </c:pt>
                <c:pt idx="7">
                  <c:v>0.12527</c:v>
                </c:pt>
                <c:pt idx="8">
                  <c:v>0.12552</c:v>
                </c:pt>
                <c:pt idx="9">
                  <c:v>0.12674</c:v>
                </c:pt>
                <c:pt idx="10">
                  <c:v>0.12507</c:v>
                </c:pt>
                <c:pt idx="11">
                  <c:v>0.12481</c:v>
                </c:pt>
                <c:pt idx="12">
                  <c:v>0.12542</c:v>
                </c:pt>
                <c:pt idx="13">
                  <c:v>0.12615</c:v>
                </c:pt>
                <c:pt idx="14">
                  <c:v>0.13453</c:v>
                </c:pt>
                <c:pt idx="15">
                  <c:v>0.12299</c:v>
                </c:pt>
                <c:pt idx="16">
                  <c:v>0.11715</c:v>
                </c:pt>
                <c:pt idx="17">
                  <c:v>0.13029</c:v>
                </c:pt>
                <c:pt idx="18">
                  <c:v>0.1252</c:v>
                </c:pt>
                <c:pt idx="19">
                  <c:v>0.12427</c:v>
                </c:pt>
                <c:pt idx="20">
                  <c:v>0.12226</c:v>
                </c:pt>
                <c:pt idx="21">
                  <c:v>0.12523</c:v>
                </c:pt>
                <c:pt idx="22">
                  <c:v>0.11859</c:v>
                </c:pt>
                <c:pt idx="23">
                  <c:v>0.11775</c:v>
                </c:pt>
                <c:pt idx="25">
                  <c:v>0.12685</c:v>
                </c:pt>
              </c:numCache>
            </c:numRef>
          </c:yVal>
          <c:smooth val="1"/>
        </c:ser>
        <c:ser>
          <c:idx val="2"/>
          <c:order val="2"/>
          <c:spPr>
            <a:ln>
              <a:noFill/>
            </a:ln>
          </c:spPr>
          <c:marker>
            <c:symbol val="square"/>
            <c:size val="12"/>
            <c:spPr>
              <a:solidFill>
                <a:srgbClr val="3366FF"/>
              </a:solidFill>
              <a:ln>
                <a:solidFill>
                  <a:schemeClr val="tx1"/>
                </a:solidFill>
              </a:ln>
            </c:spPr>
          </c:marker>
          <c:xVal>
            <c:numRef>
              <c:f>'Melt percolation model'!$AY$30:$AY$31</c:f>
              <c:numCache>
                <c:formatCode>General</c:formatCode>
                <c:ptCount val="2"/>
                <c:pt idx="0">
                  <c:v>0.0675</c:v>
                </c:pt>
              </c:numCache>
            </c:numRef>
          </c:xVal>
          <c:yVal>
            <c:numRef>
              <c:f>'Melt percolation model'!$AX$30:$AX$31</c:f>
              <c:numCache>
                <c:formatCode>General</c:formatCode>
                <c:ptCount val="2"/>
                <c:pt idx="0">
                  <c:v>0.1296</c:v>
                </c:pt>
              </c:numCache>
            </c:numRef>
          </c:yVal>
          <c:smooth val="1"/>
        </c:ser>
        <c:dLbls>
          <c:showLegendKey val="0"/>
          <c:showVal val="0"/>
          <c:showCatName val="0"/>
          <c:showSerName val="0"/>
          <c:showPercent val="0"/>
          <c:showBubbleSize val="0"/>
        </c:dLbls>
        <c:axId val="-2099959384"/>
        <c:axId val="-2099975592"/>
      </c:scatterChart>
      <c:valAx>
        <c:axId val="-2099959384"/>
        <c:scaling>
          <c:orientation val="minMax"/>
        </c:scaling>
        <c:delete val="0"/>
        <c:axPos val="b"/>
        <c:title>
          <c:tx>
            <c:rich>
              <a:bodyPr/>
              <a:lstStyle/>
              <a:p>
                <a:pPr>
                  <a:defRPr sz="1400" b="1" i="0" u="none" strike="noStrike" baseline="0">
                    <a:solidFill>
                      <a:srgbClr val="000000"/>
                    </a:solidFill>
                    <a:latin typeface="Arial"/>
                    <a:ea typeface="Verdana"/>
                    <a:cs typeface="Arial"/>
                  </a:defRPr>
                </a:pPr>
                <a:r>
                  <a:rPr lang="fr-FR" sz="1400">
                    <a:latin typeface="Arial"/>
                    <a:cs typeface="Arial"/>
                  </a:rPr>
                  <a:t>Lu (ppm)</a:t>
                </a:r>
              </a:p>
            </c:rich>
          </c:tx>
          <c:layout>
            <c:manualLayout>
              <c:xMode val="edge"/>
              <c:yMode val="edge"/>
              <c:x val="0.429270875038925"/>
              <c:y val="0.841892247696167"/>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099975592"/>
        <c:crosses val="autoZero"/>
        <c:crossBetween val="midCat"/>
      </c:valAx>
      <c:valAx>
        <c:axId val="-2099975592"/>
        <c:scaling>
          <c:orientation val="minMax"/>
          <c:max val="0.136"/>
          <c:min val="0.11"/>
        </c:scaling>
        <c:delete val="0"/>
        <c:axPos val="l"/>
        <c:title>
          <c:tx>
            <c:rich>
              <a:bodyPr/>
              <a:lstStyle/>
              <a:p>
                <a:pPr>
                  <a:defRPr sz="1400" b="1" i="0" u="none" strike="noStrike" baseline="0">
                    <a:solidFill>
                      <a:srgbClr val="000000"/>
                    </a:solidFill>
                    <a:latin typeface="Arial"/>
                    <a:ea typeface="Verdana"/>
                    <a:cs typeface="Arial"/>
                  </a:defRPr>
                </a:pPr>
                <a:r>
                  <a:rPr lang="fr-FR" sz="1400" b="1" baseline="30000">
                    <a:latin typeface="Arial"/>
                    <a:cs typeface="Arial"/>
                  </a:rPr>
                  <a:t>187</a:t>
                </a:r>
                <a:r>
                  <a:rPr lang="fr-FR" sz="1400" b="1">
                    <a:latin typeface="Arial"/>
                    <a:cs typeface="Arial"/>
                  </a:rPr>
                  <a:t>Os/</a:t>
                </a:r>
                <a:r>
                  <a:rPr lang="fr-FR" sz="1400" b="1" baseline="30000">
                    <a:latin typeface="Arial"/>
                    <a:cs typeface="Arial"/>
                  </a:rPr>
                  <a:t>188</a:t>
                </a:r>
                <a:r>
                  <a:rPr lang="fr-FR" sz="1400" b="1">
                    <a:latin typeface="Arial"/>
                    <a:cs typeface="Arial"/>
                  </a:rPr>
                  <a:t>Os</a:t>
                </a:r>
              </a:p>
            </c:rich>
          </c:tx>
          <c:layout>
            <c:manualLayout>
              <c:xMode val="edge"/>
              <c:yMode val="edge"/>
              <c:x val="0.0266604386316117"/>
              <c:y val="0.354171737996473"/>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Verdana"/>
                <a:cs typeface="Arial"/>
              </a:defRPr>
            </a:pPr>
            <a:endParaRPr lang="fr-FR"/>
          </a:p>
        </c:txPr>
        <c:crossAx val="-2099959384"/>
        <c:crosses val="autoZero"/>
        <c:crossBetween val="midCat"/>
      </c:valAx>
      <c:spPr>
        <a:solidFill>
          <a:schemeClr val="bg1"/>
        </a:solidFill>
        <a:ln w="15875">
          <a:solidFill>
            <a:srgbClr val="000000"/>
          </a:solidFill>
          <a:prstDash val="solid"/>
        </a:ln>
      </c:spPr>
    </c:plotArea>
    <c:plotVisOnly val="1"/>
    <c:dispBlanksAs val="gap"/>
    <c:showDLblsOverMax val="0"/>
  </c:chart>
  <c:spPr>
    <a:noFill/>
    <a:ln w="3175">
      <a:noFill/>
      <a:prstDash val="solid"/>
    </a:ln>
  </c:spPr>
  <c:txPr>
    <a:bodyPr/>
    <a:lstStyle/>
    <a:p>
      <a:pPr>
        <a:defRPr sz="550" b="0" i="0" u="none" strike="noStrike" baseline="0">
          <a:solidFill>
            <a:srgbClr val="000000"/>
          </a:solidFill>
          <a:latin typeface="Verdana"/>
          <a:ea typeface="Verdana"/>
          <a:cs typeface="Verdana"/>
        </a:defRPr>
      </a:pPr>
      <a:endParaRPr lang="fr-FR"/>
    </a:p>
  </c:txPr>
  <c:printSettings>
    <c:headerFooter/>
    <c:pageMargins b="1.0" l="0.75" r="0.75" t="1.0"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702970205567"/>
          <c:y val="0.121748659622675"/>
          <c:w val="0.708122606868655"/>
          <c:h val="0.641843811321692"/>
        </c:manualLayout>
      </c:layout>
      <c:scatterChart>
        <c:scatterStyle val="smoothMarker"/>
        <c:varyColors val="0"/>
        <c:ser>
          <c:idx val="0"/>
          <c:order val="0"/>
          <c:tx>
            <c:strRef>
              <c:f>'Melt percolation model'!$AM$1</c:f>
              <c:strCache>
                <c:ptCount val="1"/>
                <c:pt idx="0">
                  <c:v>Lu after x passages</c:v>
                </c:pt>
              </c:strCache>
            </c:strRef>
          </c:tx>
          <c:spPr>
            <a:ln w="25400">
              <a:solidFill>
                <a:schemeClr val="accent2">
                  <a:lumMod val="50000"/>
                </a:schemeClr>
              </a:solidFill>
              <a:prstDash val="solid"/>
            </a:ln>
          </c:spPr>
          <c:marker>
            <c:symbol val="diamond"/>
            <c:size val="6"/>
            <c:spPr>
              <a:solidFill>
                <a:schemeClr val="accent2">
                  <a:lumMod val="50000"/>
                </a:schemeClr>
              </a:solidFill>
              <a:ln>
                <a:solidFill>
                  <a:schemeClr val="accent2">
                    <a:lumMod val="50000"/>
                  </a:schemeClr>
                </a:solidFill>
              </a:ln>
            </c:spPr>
          </c:marker>
          <c:xVal>
            <c:numRef>
              <c:f>'Melt percolation model'!$X$2:$X$101</c:f>
              <c:numCache>
                <c:formatCode>0.00</c:formatCode>
                <c:ptCount val="100"/>
                <c:pt idx="0">
                  <c:v>4.459974318509579</c:v>
                </c:pt>
                <c:pt idx="1">
                  <c:v>4.163516379430102</c:v>
                </c:pt>
                <c:pt idx="2">
                  <c:v>3.884448799243458</c:v>
                </c:pt>
                <c:pt idx="3">
                  <c:v>3.622707016248368</c:v>
                </c:pt>
                <c:pt idx="4">
                  <c:v>3.378052894259488</c:v>
                </c:pt>
                <c:pt idx="5">
                  <c:v>3.15010013475017</c:v>
                </c:pt>
                <c:pt idx="6">
                  <c:v>2.938339713813056</c:v>
                </c:pt>
                <c:pt idx="7">
                  <c:v>2.742164464917841</c:v>
                </c:pt>
                <c:pt idx="8">
                  <c:v>2.560892138020082</c:v>
                </c:pt>
                <c:pt idx="9">
                  <c:v>2.393786466249941</c:v>
                </c:pt>
                <c:pt idx="10">
                  <c:v>2.240075951870754</c:v>
                </c:pt>
                <c:pt idx="11">
                  <c:v>2.098970236768104</c:v>
                </c:pt>
                <c:pt idx="12">
                  <c:v>1.96967404663979</c:v>
                </c:pt>
                <c:pt idx="13">
                  <c:v>1.851398792522235</c:v>
                </c:pt>
                <c:pt idx="14">
                  <c:v>1.74337198058673</c:v>
                </c:pt>
                <c:pt idx="15">
                  <c:v>1.644844624778996</c:v>
                </c:pt>
                <c:pt idx="16">
                  <c:v>1.555096880928711</c:v>
                </c:pt>
                <c:pt idx="17">
                  <c:v>1.473442129557694</c:v>
                </c:pt>
                <c:pt idx="18">
                  <c:v>1.39922973163276</c:v>
                </c:pt>
                <c:pt idx="19">
                  <c:v>1.331846670343865</c:v>
                </c:pt>
                <c:pt idx="20">
                  <c:v>1.270718275487852</c:v>
                </c:pt>
                <c:pt idx="21">
                  <c:v>1.215308207483837</c:v>
                </c:pt>
                <c:pt idx="22">
                  <c:v>1.165117857186924</c:v>
                </c:pt>
                <c:pt idx="23">
                  <c:v>1.11968529678373</c:v>
                </c:pt>
                <c:pt idx="24">
                  <c:v>1.078583897033897</c:v>
                </c:pt>
                <c:pt idx="25">
                  <c:v>1.041420707538156</c:v>
                </c:pt>
                <c:pt idx="26">
                  <c:v>1.007834679892274</c:v>
                </c:pt>
                <c:pt idx="27">
                  <c:v>0.977494798671382</c:v>
                </c:pt>
                <c:pt idx="28">
                  <c:v>0.950098172194611</c:v>
                </c:pt>
                <c:pt idx="29">
                  <c:v>0.925368123871144</c:v>
                </c:pt>
                <c:pt idx="30">
                  <c:v>0.903052315495644</c:v>
                </c:pt>
                <c:pt idx="31">
                  <c:v>0.88292092598226</c:v>
                </c:pt>
                <c:pt idx="32">
                  <c:v>0.864764902527679</c:v>
                </c:pt>
                <c:pt idx="33">
                  <c:v>0.848394295899361</c:v>
                </c:pt>
                <c:pt idx="34">
                  <c:v>0.833636687287152</c:v>
                </c:pt>
                <c:pt idx="35">
                  <c:v>0.820335710778763</c:v>
                </c:pt>
                <c:pt idx="36">
                  <c:v>0.808349672881305</c:v>
                </c:pt>
                <c:pt idx="37">
                  <c:v>0.797550268486972</c:v>
                </c:pt>
                <c:pt idx="38">
                  <c:v>0.78782139116217</c:v>
                </c:pt>
                <c:pt idx="39">
                  <c:v>0.779058034531966</c:v>
                </c:pt>
                <c:pt idx="40">
                  <c:v>0.77116528075581</c:v>
                </c:pt>
                <c:pt idx="41">
                  <c:v>0.764057371578944</c:v>
                </c:pt>
                <c:pt idx="42">
                  <c:v>0.757656857140595</c:v>
                </c:pt>
                <c:pt idx="43">
                  <c:v>0.751893817578669</c:v>
                </c:pt>
                <c:pt idx="44">
                  <c:v>0.746705152453254</c:v>
                </c:pt>
                <c:pt idx="45">
                  <c:v>0.742033933086742</c:v>
                </c:pt>
                <c:pt idx="46">
                  <c:v>0.737828813062144</c:v>
                </c:pt>
                <c:pt idx="47">
                  <c:v>0.734043492312982</c:v>
                </c:pt>
                <c:pt idx="48">
                  <c:v>0.730636230462456</c:v>
                </c:pt>
                <c:pt idx="49">
                  <c:v>0.727569405313883</c:v>
                </c:pt>
                <c:pt idx="50">
                  <c:v>0.724809112649203</c:v>
                </c:pt>
                <c:pt idx="51">
                  <c:v>0.722324803750211</c:v>
                </c:pt>
                <c:pt idx="52">
                  <c:v>0.720088957312787</c:v>
                </c:pt>
                <c:pt idx="53">
                  <c:v>0.718076782673508</c:v>
                </c:pt>
                <c:pt idx="54">
                  <c:v>0.71626595150796</c:v>
                </c:pt>
                <c:pt idx="55">
                  <c:v>0.71463635538873</c:v>
                </c:pt>
                <c:pt idx="56">
                  <c:v>0.713169886807313</c:v>
                </c:pt>
                <c:pt idx="57">
                  <c:v>0.71185024146725</c:v>
                </c:pt>
                <c:pt idx="58">
                  <c:v>0.710662739845479</c:v>
                </c:pt>
                <c:pt idx="59">
                  <c:v>0.709594166195243</c:v>
                </c:pt>
                <c:pt idx="60">
                  <c:v>0.708632623327112</c:v>
                </c:pt>
                <c:pt idx="61">
                  <c:v>0.707767401655345</c:v>
                </c:pt>
                <c:pt idx="62">
                  <c:v>0.706988861135362</c:v>
                </c:pt>
                <c:pt idx="63">
                  <c:v>0.706288324845265</c:v>
                </c:pt>
                <c:pt idx="64">
                  <c:v>0.705657983080753</c:v>
                </c:pt>
                <c:pt idx="65">
                  <c:v>0.705090806939158</c:v>
                </c:pt>
                <c:pt idx="66">
                  <c:v>0.704580470465337</c:v>
                </c:pt>
                <c:pt idx="67">
                  <c:v>0.704121280520558</c:v>
                </c:pt>
                <c:pt idx="68">
                  <c:v>0.703708113615883</c:v>
                </c:pt>
                <c:pt idx="69">
                  <c:v>0.703336359024594</c:v>
                </c:pt>
                <c:pt idx="70">
                  <c:v>0.703001867554486</c:v>
                </c:pt>
                <c:pt idx="71">
                  <c:v>0.70270090542095</c:v>
                </c:pt>
                <c:pt idx="72">
                  <c:v>0.702430112716227</c:v>
                </c:pt>
                <c:pt idx="73">
                  <c:v>0.702186466019515</c:v>
                </c:pt>
                <c:pt idx="74">
                  <c:v>0.701967244737191</c:v>
                </c:pt>
                <c:pt idx="75">
                  <c:v>0.701770000802762</c:v>
                </c:pt>
                <c:pt idx="76">
                  <c:v>0.701592531402601</c:v>
                </c:pt>
                <c:pt idx="77">
                  <c:v>0.701432854426444</c:v>
                </c:pt>
                <c:pt idx="78">
                  <c:v>0.701289186371356</c:v>
                </c:pt>
                <c:pt idx="79">
                  <c:v>0.701159922454714</c:v>
                </c:pt>
                <c:pt idx="80">
                  <c:v>0.701043618715969</c:v>
                </c:pt>
                <c:pt idx="81">
                  <c:v>0.700938975908778</c:v>
                </c:pt>
                <c:pt idx="82">
                  <c:v>0.700844825004824</c:v>
                </c:pt>
                <c:pt idx="83">
                  <c:v>0.700760114148373</c:v>
                </c:pt>
                <c:pt idx="84">
                  <c:v>0.700683896916647</c:v>
                </c:pt>
                <c:pt idx="85">
                  <c:v>0.700615321755509</c:v>
                </c:pt>
                <c:pt idx="86">
                  <c:v>0.700553622472969</c:v>
                </c:pt>
                <c:pt idx="87">
                  <c:v>0.700498109684722</c:v>
                </c:pt>
                <c:pt idx="88">
                  <c:v>0.700448163116488</c:v>
                </c:pt>
                <c:pt idx="89">
                  <c:v>0.70040322467743</c:v>
                </c:pt>
                <c:pt idx="90">
                  <c:v>0.700362792227486</c:v>
                </c:pt>
                <c:pt idx="91">
                  <c:v>0.700326413969144</c:v>
                </c:pt>
                <c:pt idx="92">
                  <c:v>0.700293683401167</c:v>
                </c:pt>
                <c:pt idx="93">
                  <c:v>0.700264234777974</c:v>
                </c:pt>
                <c:pt idx="94">
                  <c:v>0.700237739024062</c:v>
                </c:pt>
                <c:pt idx="95">
                  <c:v>0.700213900057877</c:v>
                </c:pt>
                <c:pt idx="96">
                  <c:v>0.700192451484125</c:v>
                </c:pt>
                <c:pt idx="97">
                  <c:v>0.700173153617616</c:v>
                </c:pt>
                <c:pt idx="98">
                  <c:v>0.700155790805418</c:v>
                </c:pt>
                <c:pt idx="99">
                  <c:v>0.700140169017437</c:v>
                </c:pt>
              </c:numCache>
            </c:numRef>
          </c:xVal>
          <c:yVal>
            <c:numRef>
              <c:f>'Melt percolation model'!$AM$2:$AM$101</c:f>
              <c:numCache>
                <c:formatCode>0.0000</c:formatCode>
                <c:ptCount val="100"/>
                <c:pt idx="0">
                  <c:v>0.076902671928985</c:v>
                </c:pt>
                <c:pt idx="1">
                  <c:v>0.071002692692447</c:v>
                </c:pt>
                <c:pt idx="2">
                  <c:v>0.0654563689029771</c:v>
                </c:pt>
                <c:pt idx="3">
                  <c:v>0.0602613173686127</c:v>
                </c:pt>
                <c:pt idx="4">
                  <c:v>0.0554117656910487</c:v>
                </c:pt>
                <c:pt idx="5">
                  <c:v>0.0508990672819116</c:v>
                </c:pt>
                <c:pt idx="6">
                  <c:v>0.0467122136059924</c:v>
                </c:pt>
                <c:pt idx="7">
                  <c:v>0.0428383265120018</c:v>
                </c:pt>
                <c:pt idx="8">
                  <c:v>0.039263117742613</c:v>
                </c:pt>
                <c:pt idx="9">
                  <c:v>0.0359713067333714</c:v>
                </c:pt>
                <c:pt idx="10">
                  <c:v>0.0329469913965156</c:v>
                </c:pt>
                <c:pt idx="11">
                  <c:v>0.030173969615635</c:v>
                </c:pt>
                <c:pt idx="12">
                  <c:v>0.027636011602385</c:v>
                </c:pt>
                <c:pt idx="13">
                  <c:v>0.0253170850977478</c:v>
                </c:pt>
                <c:pt idx="14">
                  <c:v>0.0232015366878816</c:v>
                </c:pt>
                <c:pt idx="15">
                  <c:v>0.0212742333220771</c:v>
                </c:pt>
                <c:pt idx="16">
                  <c:v>0.0195206685513664</c:v>
                </c:pt>
                <c:pt idx="17">
                  <c:v>0.0179270381348185</c:v>
                </c:pt>
                <c:pt idx="18">
                  <c:v>0.016480289564285</c:v>
                </c:pt>
                <c:pt idx="19">
                  <c:v>0.0151681498052418</c:v>
                </c:pt>
                <c:pt idx="20">
                  <c:v>0.0139791351978833</c:v>
                </c:pt>
                <c:pt idx="21">
                  <c:v>0.012902547053689</c:v>
                </c:pt>
                <c:pt idx="22">
                  <c:v>0.0119284560524795</c:v>
                </c:pt>
                <c:pt idx="23">
                  <c:v>0.0110476781183306</c:v>
                </c:pt>
                <c:pt idx="24">
                  <c:v>0.0102517440466064</c:v>
                </c:pt>
                <c:pt idx="25">
                  <c:v>0.00953286477955079</c:v>
                </c:pt>
                <c:pt idx="26">
                  <c:v>0.00888389389026519</c:v>
                </c:pt>
                <c:pt idx="27">
                  <c:v>0.00829828853687473</c:v>
                </c:pt>
                <c:pt idx="28">
                  <c:v>0.0077700698900978</c:v>
                </c:pt>
                <c:pt idx="29">
                  <c:v>0.00729378381645837</c:v>
                </c:pt>
                <c:pt idx="30">
                  <c:v>0.00686446241315065</c:v>
                </c:pt>
                <c:pt idx="31">
                  <c:v>0.00647758683565557</c:v>
                </c:pt>
                <c:pt idx="32">
                  <c:v>0.00612905173197557</c:v>
                </c:pt>
                <c:pt idx="33">
                  <c:v>0.00581513149418343</c:v>
                </c:pt>
                <c:pt idx="34">
                  <c:v>0.00553244845543113</c:v>
                </c:pt>
                <c:pt idx="35">
                  <c:v>0.00527794309546846</c:v>
                </c:pt>
                <c:pt idx="36">
                  <c:v>0.00504884626722826</c:v>
                </c:pt>
                <c:pt idx="37">
                  <c:v>0.00484265341863155</c:v>
                </c:pt>
                <c:pt idx="38">
                  <c:v>0.00465710075526517</c:v>
                </c:pt>
                <c:pt idx="39">
                  <c:v>0.00449014326911465</c:v>
                </c:pt>
                <c:pt idx="40">
                  <c:v>0.00433993454450757</c:v>
                </c:pt>
                <c:pt idx="41">
                  <c:v>0.00420480824350479</c:v>
                </c:pt>
                <c:pt idx="42">
                  <c:v>0.00408326116806199</c:v>
                </c:pt>
                <c:pt idx="43">
                  <c:v>0.00397393779445959</c:v>
                </c:pt>
                <c:pt idx="44">
                  <c:v>0.00387561617601926</c:v>
                </c:pt>
                <c:pt idx="45">
                  <c:v>0.00378719511238729</c:v>
                </c:pt>
                <c:pt idx="46">
                  <c:v>0.00370768248718327</c:v>
                </c:pt>
                <c:pt idx="47">
                  <c:v>0.00363618468020154</c:v>
                </c:pt>
                <c:pt idx="48">
                  <c:v>0.00357189696530823</c:v>
                </c:pt>
                <c:pt idx="49">
                  <c:v>0.00351409481046172</c:v>
                </c:pt>
                <c:pt idx="50">
                  <c:v>0.00346212600171684</c:v>
                </c:pt>
                <c:pt idx="51">
                  <c:v>0.00341540351851455</c:v>
                </c:pt>
                <c:pt idx="52">
                  <c:v>0.00337339909290713</c:v>
                </c:pt>
                <c:pt idx="53">
                  <c:v>0.00333563739055028</c:v>
                </c:pt>
                <c:pt idx="54">
                  <c:v>0.00330169075625477</c:v>
                </c:pt>
                <c:pt idx="55">
                  <c:v>0.00327117447159965</c:v>
                </c:pt>
                <c:pt idx="56">
                  <c:v>0.00324374247654337</c:v>
                </c:pt>
                <c:pt idx="57">
                  <c:v>0.003219083511121</c:v>
                </c:pt>
                <c:pt idx="58">
                  <c:v>0.00319691763718073</c:v>
                </c:pt>
                <c:pt idx="59">
                  <c:v>0.00317699310369685</c:v>
                </c:pt>
                <c:pt idx="60">
                  <c:v>0.00315908352250579</c:v>
                </c:pt>
                <c:pt idx="61">
                  <c:v>0.00314298532435852</c:v>
                </c:pt>
                <c:pt idx="62">
                  <c:v>0.0031285154679799</c:v>
                </c:pt>
                <c:pt idx="63">
                  <c:v>0.00311550937738648</c:v>
                </c:pt>
                <c:pt idx="64">
                  <c:v>0.00310381908505532</c:v>
                </c:pt>
                <c:pt idx="65">
                  <c:v>0.0030933115606711</c:v>
                </c:pt>
                <c:pt idx="66">
                  <c:v>0.00308386720712312</c:v>
                </c:pt>
                <c:pt idx="67">
                  <c:v>0.00307537850719179</c:v>
                </c:pt>
                <c:pt idx="68">
                  <c:v>0.00306774880596983</c:v>
                </c:pt>
                <c:pt idx="69">
                  <c:v>0.00306089121551989</c:v>
                </c:pt>
                <c:pt idx="70">
                  <c:v>0.0030547276295905</c:v>
                </c:pt>
                <c:pt idx="71">
                  <c:v>0.00304918783740756</c:v>
                </c:pt>
                <c:pt idx="72">
                  <c:v>0.00304420872663989</c:v>
                </c:pt>
                <c:pt idx="73">
                  <c:v>0.0030397335666153</c:v>
                </c:pt>
                <c:pt idx="74">
                  <c:v>0.0030357113637469</c:v>
                </c:pt>
                <c:pt idx="75">
                  <c:v>0.00303209628192761</c:v>
                </c:pt>
                <c:pt idx="76">
                  <c:v>0.00302884712137043</c:v>
                </c:pt>
                <c:pt idx="77">
                  <c:v>0.00302592685002237</c:v>
                </c:pt>
                <c:pt idx="78">
                  <c:v>0.0030233021822654</c:v>
                </c:pt>
                <c:pt idx="79">
                  <c:v>0.00302094320014645</c:v>
                </c:pt>
                <c:pt idx="80">
                  <c:v>0.00301882301285434</c:v>
                </c:pt>
                <c:pt idx="81">
                  <c:v>0.00301691745059068</c:v>
                </c:pt>
                <c:pt idx="82">
                  <c:v>0.00301520478936816</c:v>
                </c:pt>
                <c:pt idx="83">
                  <c:v>0.00301366550361758</c:v>
                </c:pt>
                <c:pt idx="84">
                  <c:v>0.00301228204379843</c:v>
                </c:pt>
                <c:pt idx="85">
                  <c:v>0.00301103863648972</c:v>
                </c:pt>
                <c:pt idx="86">
                  <c:v>0.00300992110469193</c:v>
                </c:pt>
                <c:pt idx="87">
                  <c:v>0.00300891670629903</c:v>
                </c:pt>
                <c:pt idx="88">
                  <c:v>0.00300801398890557</c:v>
                </c:pt>
                <c:pt idx="89">
                  <c:v>0.00300720265929837</c:v>
                </c:pt>
                <c:pt idx="90">
                  <c:v>0.00300647346614911</c:v>
                </c:pt>
                <c:pt idx="91">
                  <c:v>0.00300581809457348</c:v>
                </c:pt>
                <c:pt idx="92">
                  <c:v>0.00300522907135757</c:v>
                </c:pt>
                <c:pt idx="93">
                  <c:v>0.0030046996797728</c:v>
                </c:pt>
                <c:pt idx="94">
                  <c:v>0.00300422388301008</c:v>
                </c:pt>
                <c:pt idx="95">
                  <c:v>0.00300379625536133</c:v>
                </c:pt>
                <c:pt idx="96">
                  <c:v>0.00300341192036499</c:v>
                </c:pt>
                <c:pt idx="97">
                  <c:v>0.00300306649521106</c:v>
                </c:pt>
                <c:pt idx="98">
                  <c:v>0.00300275604077237</c:v>
                </c:pt>
                <c:pt idx="99">
                  <c:v>0.00300247701669304</c:v>
                </c:pt>
              </c:numCache>
            </c:numRef>
          </c:yVal>
          <c:smooth val="1"/>
        </c:ser>
        <c:ser>
          <c:idx val="1"/>
          <c:order val="1"/>
          <c:spPr>
            <a:ln>
              <a:noFill/>
            </a:ln>
          </c:spPr>
          <c:marker>
            <c:symbol val="circle"/>
            <c:size val="7"/>
            <c:spPr>
              <a:solidFill>
                <a:srgbClr val="008000"/>
              </a:solidFill>
              <a:ln>
                <a:noFill/>
              </a:ln>
            </c:spPr>
          </c:marker>
          <c:xVal>
            <c:numRef>
              <c:f>'Melt percolation model'!$AW$2:$AW$27</c:f>
              <c:numCache>
                <c:formatCode>General</c:formatCode>
                <c:ptCount val="26"/>
                <c:pt idx="0">
                  <c:v>3.15</c:v>
                </c:pt>
                <c:pt idx="1">
                  <c:v>3.15</c:v>
                </c:pt>
                <c:pt idx="2">
                  <c:v>3.15</c:v>
                </c:pt>
                <c:pt idx="3">
                  <c:v>1.17</c:v>
                </c:pt>
                <c:pt idx="4">
                  <c:v>3.32</c:v>
                </c:pt>
                <c:pt idx="5">
                  <c:v>2.62</c:v>
                </c:pt>
                <c:pt idx="6">
                  <c:v>1.43</c:v>
                </c:pt>
                <c:pt idx="7">
                  <c:v>3.08</c:v>
                </c:pt>
                <c:pt idx="8">
                  <c:v>3.08</c:v>
                </c:pt>
                <c:pt idx="9">
                  <c:v>3.14</c:v>
                </c:pt>
                <c:pt idx="10">
                  <c:v>2.99</c:v>
                </c:pt>
                <c:pt idx="11">
                  <c:v>2.99</c:v>
                </c:pt>
                <c:pt idx="12">
                  <c:v>2.92</c:v>
                </c:pt>
                <c:pt idx="13">
                  <c:v>3.63</c:v>
                </c:pt>
                <c:pt idx="14">
                  <c:v>1.66</c:v>
                </c:pt>
                <c:pt idx="15">
                  <c:v>1.66</c:v>
                </c:pt>
                <c:pt idx="16">
                  <c:v>0.82</c:v>
                </c:pt>
                <c:pt idx="17">
                  <c:v>1.49</c:v>
                </c:pt>
                <c:pt idx="18">
                  <c:v>1.49</c:v>
                </c:pt>
                <c:pt idx="19">
                  <c:v>2.54</c:v>
                </c:pt>
                <c:pt idx="20">
                  <c:v>2.54</c:v>
                </c:pt>
                <c:pt idx="21">
                  <c:v>2.97</c:v>
                </c:pt>
                <c:pt idx="22">
                  <c:v>1.22</c:v>
                </c:pt>
                <c:pt idx="23">
                  <c:v>1.22</c:v>
                </c:pt>
                <c:pt idx="24">
                  <c:v>2.99</c:v>
                </c:pt>
                <c:pt idx="25">
                  <c:v>3.55</c:v>
                </c:pt>
              </c:numCache>
            </c:numRef>
          </c:xVal>
          <c:yVal>
            <c:numRef>
              <c:f>'Melt percolation model'!$AY$2:$AY$27</c:f>
              <c:numCache>
                <c:formatCode>0.000</c:formatCode>
                <c:ptCount val="26"/>
                <c:pt idx="0">
                  <c:v>0.04</c:v>
                </c:pt>
                <c:pt idx="1">
                  <c:v>0.04</c:v>
                </c:pt>
                <c:pt idx="2">
                  <c:v>0.04</c:v>
                </c:pt>
                <c:pt idx="3" formatCode="General">
                  <c:v>0.005</c:v>
                </c:pt>
                <c:pt idx="4" formatCode="General">
                  <c:v>0.032</c:v>
                </c:pt>
                <c:pt idx="5" formatCode="General">
                  <c:v>0.041</c:v>
                </c:pt>
                <c:pt idx="6" formatCode="General">
                  <c:v>0.016</c:v>
                </c:pt>
                <c:pt idx="7" formatCode="General">
                  <c:v>0.038</c:v>
                </c:pt>
                <c:pt idx="8" formatCode="General">
                  <c:v>0.038</c:v>
                </c:pt>
                <c:pt idx="9" formatCode="General">
                  <c:v>0.049</c:v>
                </c:pt>
                <c:pt idx="10" formatCode="General">
                  <c:v>0.042</c:v>
                </c:pt>
                <c:pt idx="11" formatCode="General">
                  <c:v>0.042</c:v>
                </c:pt>
                <c:pt idx="12" formatCode="General">
                  <c:v>0.035</c:v>
                </c:pt>
                <c:pt idx="13" formatCode="General">
                  <c:v>0.053</c:v>
                </c:pt>
                <c:pt idx="14" formatCode="General">
                  <c:v>0.022</c:v>
                </c:pt>
                <c:pt idx="15" formatCode="General">
                  <c:v>0.022</c:v>
                </c:pt>
                <c:pt idx="16" formatCode="General">
                  <c:v>0.008</c:v>
                </c:pt>
                <c:pt idx="17" formatCode="General">
                  <c:v>0.017</c:v>
                </c:pt>
                <c:pt idx="18" formatCode="General">
                  <c:v>0.017</c:v>
                </c:pt>
                <c:pt idx="19" formatCode="General">
                  <c:v>0.032</c:v>
                </c:pt>
                <c:pt idx="20" formatCode="General">
                  <c:v>0.032</c:v>
                </c:pt>
                <c:pt idx="21" formatCode="General">
                  <c:v>0.047</c:v>
                </c:pt>
                <c:pt idx="22" formatCode="General">
                  <c:v>0.013</c:v>
                </c:pt>
                <c:pt idx="23" formatCode="General">
                  <c:v>0.013</c:v>
                </c:pt>
                <c:pt idx="24" formatCode="General">
                  <c:v>0.042</c:v>
                </c:pt>
                <c:pt idx="25" formatCode="General">
                  <c:v>0.056</c:v>
                </c:pt>
              </c:numCache>
            </c:numRef>
          </c:yVal>
          <c:smooth val="1"/>
        </c:ser>
        <c:ser>
          <c:idx val="2"/>
          <c:order val="2"/>
          <c:spPr>
            <a:ln>
              <a:noFill/>
            </a:ln>
          </c:spPr>
          <c:marker>
            <c:symbol val="square"/>
            <c:size val="12"/>
            <c:spPr>
              <a:solidFill>
                <a:srgbClr val="3366FF"/>
              </a:solidFill>
              <a:ln>
                <a:solidFill>
                  <a:schemeClr val="tx1"/>
                </a:solidFill>
              </a:ln>
            </c:spPr>
          </c:marker>
          <c:xVal>
            <c:numRef>
              <c:f>'Melt percolation model'!$AW$30:$AW$31</c:f>
              <c:numCache>
                <c:formatCode>General</c:formatCode>
                <c:ptCount val="2"/>
                <c:pt idx="0">
                  <c:v>4.2</c:v>
                </c:pt>
              </c:numCache>
            </c:numRef>
          </c:xVal>
          <c:yVal>
            <c:numRef>
              <c:f>'Melt percolation model'!$AY$30:$AY$31</c:f>
              <c:numCache>
                <c:formatCode>General</c:formatCode>
                <c:ptCount val="2"/>
                <c:pt idx="0">
                  <c:v>0.0675</c:v>
                </c:pt>
              </c:numCache>
            </c:numRef>
          </c:yVal>
          <c:smooth val="1"/>
        </c:ser>
        <c:dLbls>
          <c:showLegendKey val="0"/>
          <c:showVal val="0"/>
          <c:showCatName val="0"/>
          <c:showSerName val="0"/>
          <c:showPercent val="0"/>
          <c:showBubbleSize val="0"/>
        </c:dLbls>
        <c:axId val="-2098414760"/>
        <c:axId val="-2098405928"/>
      </c:scatterChart>
      <c:valAx>
        <c:axId val="-2098414760"/>
        <c:scaling>
          <c:orientation val="minMax"/>
        </c:scaling>
        <c:delete val="0"/>
        <c:axPos val="b"/>
        <c:title>
          <c:tx>
            <c:rich>
              <a:bodyPr/>
              <a:lstStyle/>
              <a:p>
                <a:pPr>
                  <a:defRPr sz="1400" b="1" i="0" u="none" strike="noStrike" baseline="0">
                    <a:solidFill>
                      <a:srgbClr val="000000"/>
                    </a:solidFill>
                    <a:latin typeface="Arial"/>
                    <a:ea typeface="Verdana"/>
                    <a:cs typeface="Arial"/>
                  </a:defRPr>
                </a:pPr>
                <a:r>
                  <a:rPr lang="fr-FR" sz="1400">
                    <a:latin typeface="Arial"/>
                    <a:cs typeface="Arial"/>
                  </a:rPr>
                  <a:t>Al</a:t>
                </a:r>
                <a:r>
                  <a:rPr lang="fr-FR" sz="1400" baseline="-25000">
                    <a:latin typeface="Arial"/>
                    <a:cs typeface="Arial"/>
                  </a:rPr>
                  <a:t>2</a:t>
                </a:r>
                <a:r>
                  <a:rPr lang="fr-FR" sz="1400">
                    <a:latin typeface="Arial"/>
                    <a:cs typeface="Arial"/>
                  </a:rPr>
                  <a:t>O</a:t>
                </a:r>
                <a:r>
                  <a:rPr lang="fr-FR" sz="1400" baseline="-25000">
                    <a:latin typeface="Arial"/>
                    <a:cs typeface="Arial"/>
                  </a:rPr>
                  <a:t>3</a:t>
                </a:r>
                <a:r>
                  <a:rPr lang="fr-FR" sz="1400">
                    <a:latin typeface="Arial"/>
                    <a:cs typeface="Arial"/>
                  </a:rPr>
                  <a:t> (wt. %)</a:t>
                </a:r>
              </a:p>
            </c:rich>
          </c:tx>
          <c:layout>
            <c:manualLayout>
              <c:xMode val="edge"/>
              <c:yMode val="edge"/>
              <c:x val="0.429270875038925"/>
              <c:y val="0.8418922476961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098405928"/>
        <c:crosses val="autoZero"/>
        <c:crossBetween val="midCat"/>
      </c:valAx>
      <c:valAx>
        <c:axId val="-2098405928"/>
        <c:scaling>
          <c:orientation val="minMax"/>
        </c:scaling>
        <c:delete val="0"/>
        <c:axPos val="l"/>
        <c:title>
          <c:tx>
            <c:rich>
              <a:bodyPr/>
              <a:lstStyle/>
              <a:p>
                <a:pPr>
                  <a:defRPr sz="1400" b="1" i="0" u="none" strike="noStrike" baseline="0">
                    <a:solidFill>
                      <a:srgbClr val="000000"/>
                    </a:solidFill>
                    <a:latin typeface="Arial"/>
                    <a:ea typeface="Verdana"/>
                    <a:cs typeface="Arial"/>
                  </a:defRPr>
                </a:pPr>
                <a:r>
                  <a:rPr lang="fr-FR" sz="1400" b="1" baseline="0">
                    <a:latin typeface="Arial"/>
                    <a:cs typeface="Arial"/>
                  </a:rPr>
                  <a:t>Lu (ppm)</a:t>
                </a:r>
              </a:p>
            </c:rich>
          </c:tx>
          <c:layout>
            <c:manualLayout>
              <c:xMode val="edge"/>
              <c:yMode val="edge"/>
              <c:x val="0.0266604386316117"/>
              <c:y val="0.354171737996473"/>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Verdana"/>
                <a:cs typeface="Arial"/>
              </a:defRPr>
            </a:pPr>
            <a:endParaRPr lang="fr-FR"/>
          </a:p>
        </c:txPr>
        <c:crossAx val="-2098414760"/>
        <c:crosses val="autoZero"/>
        <c:crossBetween val="midCat"/>
      </c:valAx>
      <c:spPr>
        <a:solidFill>
          <a:schemeClr val="bg1"/>
        </a:solidFill>
        <a:ln w="15875">
          <a:solidFill>
            <a:srgbClr val="000000"/>
          </a:solidFill>
          <a:prstDash val="solid"/>
        </a:ln>
      </c:spPr>
    </c:plotArea>
    <c:plotVisOnly val="1"/>
    <c:dispBlanksAs val="gap"/>
    <c:showDLblsOverMax val="0"/>
  </c:chart>
  <c:spPr>
    <a:noFill/>
    <a:ln w="3175">
      <a:noFill/>
      <a:prstDash val="solid"/>
    </a:ln>
  </c:spPr>
  <c:txPr>
    <a:bodyPr/>
    <a:lstStyle/>
    <a:p>
      <a:pPr>
        <a:defRPr sz="550" b="0" i="0" u="none" strike="noStrike" baseline="0">
          <a:solidFill>
            <a:srgbClr val="000000"/>
          </a:solidFill>
          <a:latin typeface="Verdana"/>
          <a:ea typeface="Verdana"/>
          <a:cs typeface="Verdana"/>
        </a:defRPr>
      </a:pPr>
      <a:endParaRPr lang="fr-FR"/>
    </a:p>
  </c:txPr>
  <c:printSettings>
    <c:headerFooter/>
    <c:pageMargins b="1.0" l="0.75" r="0.75" t="1.0"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spPr>
            <a:ln w="47625">
              <a:noFill/>
            </a:ln>
            <a:effectLst/>
          </c:spPr>
          <c:marker>
            <c:symbol val="diamond"/>
            <c:size val="5"/>
            <c:spPr>
              <a:solidFill>
                <a:schemeClr val="tx2"/>
              </a:solidFill>
              <a:ln>
                <a:noFill/>
              </a:ln>
              <a:effectLst/>
            </c:spPr>
          </c:marker>
          <c:dPt>
            <c:idx val="35"/>
            <c:marker>
              <c:symbol val="auto"/>
              <c:spPr>
                <a:solidFill>
                  <a:schemeClr val="tx2"/>
                </a:solidFill>
                <a:effectLst/>
              </c:spPr>
            </c:marker>
            <c:bubble3D val="0"/>
          </c:dPt>
          <c:xVal>
            <c:numRef>
              <c:f>'Non-modal partial melting'!$AL$15:$AL$215</c:f>
              <c:numCache>
                <c:formatCode>0.00</c:formatCode>
                <c:ptCount val="201"/>
                <c:pt idx="0">
                  <c:v>4.2</c:v>
                </c:pt>
                <c:pt idx="1">
                  <c:v>4.1832</c:v>
                </c:pt>
                <c:pt idx="2">
                  <c:v>4.1664</c:v>
                </c:pt>
                <c:pt idx="3">
                  <c:v>4.1496</c:v>
                </c:pt>
                <c:pt idx="4">
                  <c:v>4.1328</c:v>
                </c:pt>
                <c:pt idx="5">
                  <c:v>4.116000000000001</c:v>
                </c:pt>
                <c:pt idx="6">
                  <c:v>4.0992</c:v>
                </c:pt>
                <c:pt idx="7">
                  <c:v>4.0824</c:v>
                </c:pt>
                <c:pt idx="8">
                  <c:v>4.0656</c:v>
                </c:pt>
                <c:pt idx="9">
                  <c:v>4.0488</c:v>
                </c:pt>
                <c:pt idx="10">
                  <c:v>4.032</c:v>
                </c:pt>
                <c:pt idx="11">
                  <c:v>4.0152</c:v>
                </c:pt>
                <c:pt idx="12">
                  <c:v>3.9984</c:v>
                </c:pt>
                <c:pt idx="13">
                  <c:v>3.9816</c:v>
                </c:pt>
                <c:pt idx="14">
                  <c:v>3.9648</c:v>
                </c:pt>
                <c:pt idx="15">
                  <c:v>3.948</c:v>
                </c:pt>
                <c:pt idx="16">
                  <c:v>3.9312</c:v>
                </c:pt>
                <c:pt idx="17">
                  <c:v>3.9144</c:v>
                </c:pt>
                <c:pt idx="18">
                  <c:v>3.8976</c:v>
                </c:pt>
                <c:pt idx="19">
                  <c:v>3.8808</c:v>
                </c:pt>
                <c:pt idx="20">
                  <c:v>3.864</c:v>
                </c:pt>
                <c:pt idx="21">
                  <c:v>3.8472</c:v>
                </c:pt>
                <c:pt idx="22">
                  <c:v>3.8304</c:v>
                </c:pt>
                <c:pt idx="23">
                  <c:v>3.8136</c:v>
                </c:pt>
                <c:pt idx="24">
                  <c:v>3.7968</c:v>
                </c:pt>
                <c:pt idx="25">
                  <c:v>3.78</c:v>
                </c:pt>
                <c:pt idx="26">
                  <c:v>3.7632</c:v>
                </c:pt>
                <c:pt idx="27">
                  <c:v>3.7464</c:v>
                </c:pt>
                <c:pt idx="28">
                  <c:v>3.7296</c:v>
                </c:pt>
                <c:pt idx="29">
                  <c:v>3.7128</c:v>
                </c:pt>
                <c:pt idx="30">
                  <c:v>3.696</c:v>
                </c:pt>
                <c:pt idx="31">
                  <c:v>3.6792</c:v>
                </c:pt>
                <c:pt idx="32">
                  <c:v>3.6624</c:v>
                </c:pt>
                <c:pt idx="33">
                  <c:v>3.6456</c:v>
                </c:pt>
                <c:pt idx="34">
                  <c:v>3.6288</c:v>
                </c:pt>
                <c:pt idx="35">
                  <c:v>3.612</c:v>
                </c:pt>
                <c:pt idx="36">
                  <c:v>3.5952</c:v>
                </c:pt>
                <c:pt idx="37">
                  <c:v>3.5784</c:v>
                </c:pt>
                <c:pt idx="38">
                  <c:v>3.561599999999999</c:v>
                </c:pt>
                <c:pt idx="39">
                  <c:v>3.544799999999999</c:v>
                </c:pt>
                <c:pt idx="40">
                  <c:v>3.528</c:v>
                </c:pt>
                <c:pt idx="41">
                  <c:v>3.5112</c:v>
                </c:pt>
                <c:pt idx="42">
                  <c:v>3.4944</c:v>
                </c:pt>
                <c:pt idx="43">
                  <c:v>3.4776</c:v>
                </c:pt>
                <c:pt idx="44">
                  <c:v>3.4608</c:v>
                </c:pt>
                <c:pt idx="45">
                  <c:v>3.443999999999999</c:v>
                </c:pt>
                <c:pt idx="46">
                  <c:v>3.4272</c:v>
                </c:pt>
                <c:pt idx="47">
                  <c:v>3.4104</c:v>
                </c:pt>
                <c:pt idx="48">
                  <c:v>3.393599999999999</c:v>
                </c:pt>
                <c:pt idx="49">
                  <c:v>3.376799999999999</c:v>
                </c:pt>
                <c:pt idx="50">
                  <c:v>3.359999999999999</c:v>
                </c:pt>
                <c:pt idx="51">
                  <c:v>3.343199999999999</c:v>
                </c:pt>
                <c:pt idx="52">
                  <c:v>3.3264</c:v>
                </c:pt>
                <c:pt idx="53">
                  <c:v>3.3096</c:v>
                </c:pt>
                <c:pt idx="54">
                  <c:v>3.2928</c:v>
                </c:pt>
                <c:pt idx="55">
                  <c:v>3.275999999999999</c:v>
                </c:pt>
                <c:pt idx="56">
                  <c:v>3.259199999999999</c:v>
                </c:pt>
                <c:pt idx="57">
                  <c:v>3.242399999999999</c:v>
                </c:pt>
                <c:pt idx="58">
                  <c:v>3.2256</c:v>
                </c:pt>
                <c:pt idx="59">
                  <c:v>3.2088</c:v>
                </c:pt>
                <c:pt idx="60">
                  <c:v>3.191999999999999</c:v>
                </c:pt>
                <c:pt idx="61">
                  <c:v>3.175199999999999</c:v>
                </c:pt>
                <c:pt idx="62">
                  <c:v>3.158399999999999</c:v>
                </c:pt>
                <c:pt idx="63">
                  <c:v>3.141599999999999</c:v>
                </c:pt>
                <c:pt idx="64">
                  <c:v>3.1248</c:v>
                </c:pt>
                <c:pt idx="65">
                  <c:v>3.108</c:v>
                </c:pt>
                <c:pt idx="66">
                  <c:v>3.091199999999999</c:v>
                </c:pt>
                <c:pt idx="67">
                  <c:v>3.074399999999999</c:v>
                </c:pt>
                <c:pt idx="68">
                  <c:v>3.057599999999999</c:v>
                </c:pt>
                <c:pt idx="69">
                  <c:v>3.0408</c:v>
                </c:pt>
                <c:pt idx="70">
                  <c:v>3.024</c:v>
                </c:pt>
                <c:pt idx="71">
                  <c:v>3.0072</c:v>
                </c:pt>
                <c:pt idx="72">
                  <c:v>2.990399999999999</c:v>
                </c:pt>
                <c:pt idx="73">
                  <c:v>2.973599999999999</c:v>
                </c:pt>
                <c:pt idx="74">
                  <c:v>2.956799999999999</c:v>
                </c:pt>
                <c:pt idx="75">
                  <c:v>2.939999999999999</c:v>
                </c:pt>
                <c:pt idx="76">
                  <c:v>2.9232</c:v>
                </c:pt>
                <c:pt idx="77">
                  <c:v>2.906399999999999</c:v>
                </c:pt>
                <c:pt idx="78">
                  <c:v>2.889599999999999</c:v>
                </c:pt>
                <c:pt idx="79">
                  <c:v>2.872799999999999</c:v>
                </c:pt>
                <c:pt idx="80">
                  <c:v>2.855999999999999</c:v>
                </c:pt>
                <c:pt idx="81">
                  <c:v>2.839199999999999</c:v>
                </c:pt>
                <c:pt idx="82">
                  <c:v>2.822399999999999</c:v>
                </c:pt>
                <c:pt idx="83">
                  <c:v>2.805599999999999</c:v>
                </c:pt>
                <c:pt idx="84">
                  <c:v>2.7888</c:v>
                </c:pt>
                <c:pt idx="85">
                  <c:v>2.771999999999999</c:v>
                </c:pt>
                <c:pt idx="86">
                  <c:v>2.755199999999999</c:v>
                </c:pt>
                <c:pt idx="87">
                  <c:v>2.738399999999999</c:v>
                </c:pt>
                <c:pt idx="88">
                  <c:v>2.7216</c:v>
                </c:pt>
                <c:pt idx="89">
                  <c:v>2.704799999999999</c:v>
                </c:pt>
                <c:pt idx="90">
                  <c:v>2.687999999999999</c:v>
                </c:pt>
                <c:pt idx="91">
                  <c:v>2.671199999999999</c:v>
                </c:pt>
                <c:pt idx="92">
                  <c:v>2.654399999999999</c:v>
                </c:pt>
                <c:pt idx="93">
                  <c:v>2.637599999999999</c:v>
                </c:pt>
                <c:pt idx="94">
                  <c:v>2.6208</c:v>
                </c:pt>
                <c:pt idx="95">
                  <c:v>2.604</c:v>
                </c:pt>
                <c:pt idx="96">
                  <c:v>2.587199999999999</c:v>
                </c:pt>
                <c:pt idx="97">
                  <c:v>2.570399999999999</c:v>
                </c:pt>
                <c:pt idx="98">
                  <c:v>2.553599999999999</c:v>
                </c:pt>
                <c:pt idx="99">
                  <c:v>2.536799999999999</c:v>
                </c:pt>
                <c:pt idx="100">
                  <c:v>2.519999999999999</c:v>
                </c:pt>
                <c:pt idx="101">
                  <c:v>2.503199999999999</c:v>
                </c:pt>
                <c:pt idx="102">
                  <c:v>2.486399999999999</c:v>
                </c:pt>
                <c:pt idx="103">
                  <c:v>2.469599999999999</c:v>
                </c:pt>
                <c:pt idx="104">
                  <c:v>2.452799999999999</c:v>
                </c:pt>
                <c:pt idx="105">
                  <c:v>2.435999999999999</c:v>
                </c:pt>
                <c:pt idx="106">
                  <c:v>2.419199999999999</c:v>
                </c:pt>
                <c:pt idx="107">
                  <c:v>2.402399999999999</c:v>
                </c:pt>
                <c:pt idx="108">
                  <c:v>2.385599999999999</c:v>
                </c:pt>
                <c:pt idx="109">
                  <c:v>2.368799999999998</c:v>
                </c:pt>
                <c:pt idx="110">
                  <c:v>2.351999999999998</c:v>
                </c:pt>
                <c:pt idx="111">
                  <c:v>2.335199999999999</c:v>
                </c:pt>
                <c:pt idx="112">
                  <c:v>2.318399999999999</c:v>
                </c:pt>
                <c:pt idx="113">
                  <c:v>2.301599999999999</c:v>
                </c:pt>
                <c:pt idx="114">
                  <c:v>2.284799999999999</c:v>
                </c:pt>
                <c:pt idx="115">
                  <c:v>2.267999999999999</c:v>
                </c:pt>
                <c:pt idx="116">
                  <c:v>2.251199999999999</c:v>
                </c:pt>
                <c:pt idx="117">
                  <c:v>2.234399999999999</c:v>
                </c:pt>
                <c:pt idx="118">
                  <c:v>2.217599999999998</c:v>
                </c:pt>
                <c:pt idx="119">
                  <c:v>2.200799999999998</c:v>
                </c:pt>
                <c:pt idx="120">
                  <c:v>2.183999999999998</c:v>
                </c:pt>
                <c:pt idx="121">
                  <c:v>2.167199999999998</c:v>
                </c:pt>
                <c:pt idx="122">
                  <c:v>2.150399999999999</c:v>
                </c:pt>
                <c:pt idx="123">
                  <c:v>2.133599999999999</c:v>
                </c:pt>
                <c:pt idx="124">
                  <c:v>2.116799999999999</c:v>
                </c:pt>
                <c:pt idx="125">
                  <c:v>2.099999999999999</c:v>
                </c:pt>
                <c:pt idx="126">
                  <c:v>2.083199999999999</c:v>
                </c:pt>
                <c:pt idx="127">
                  <c:v>2.066399999999998</c:v>
                </c:pt>
                <c:pt idx="128">
                  <c:v>2.049599999999999</c:v>
                </c:pt>
                <c:pt idx="129">
                  <c:v>2.032799999999999</c:v>
                </c:pt>
                <c:pt idx="130">
                  <c:v>2.015999999999999</c:v>
                </c:pt>
                <c:pt idx="131">
                  <c:v>1.999199999999999</c:v>
                </c:pt>
                <c:pt idx="132">
                  <c:v>1.982399999999998</c:v>
                </c:pt>
                <c:pt idx="133">
                  <c:v>1.965599999999998</c:v>
                </c:pt>
                <c:pt idx="134">
                  <c:v>1.948799999999999</c:v>
                </c:pt>
                <c:pt idx="135">
                  <c:v>1.931999999999999</c:v>
                </c:pt>
                <c:pt idx="136">
                  <c:v>1.915199999999999</c:v>
                </c:pt>
                <c:pt idx="137">
                  <c:v>1.898399999999998</c:v>
                </c:pt>
                <c:pt idx="138">
                  <c:v>1.881599999999998</c:v>
                </c:pt>
                <c:pt idx="139">
                  <c:v>1.864799999999998</c:v>
                </c:pt>
                <c:pt idx="140">
                  <c:v>1.847999999999998</c:v>
                </c:pt>
                <c:pt idx="141">
                  <c:v>1.831199999999999</c:v>
                </c:pt>
                <c:pt idx="142">
                  <c:v>1.814399999999998</c:v>
                </c:pt>
                <c:pt idx="143">
                  <c:v>1.797599999999998</c:v>
                </c:pt>
                <c:pt idx="144">
                  <c:v>1.780799999999998</c:v>
                </c:pt>
                <c:pt idx="145">
                  <c:v>1.763999999999998</c:v>
                </c:pt>
                <c:pt idx="146">
                  <c:v>1.747199999999998</c:v>
                </c:pt>
                <c:pt idx="147">
                  <c:v>1.730399999999998</c:v>
                </c:pt>
                <c:pt idx="148">
                  <c:v>1.713599999999998</c:v>
                </c:pt>
                <c:pt idx="149">
                  <c:v>1.696799999999998</c:v>
                </c:pt>
                <c:pt idx="150">
                  <c:v>1.679999999999998</c:v>
                </c:pt>
                <c:pt idx="151">
                  <c:v>1.663199999999998</c:v>
                </c:pt>
                <c:pt idx="152">
                  <c:v>1.646399999999998</c:v>
                </c:pt>
                <c:pt idx="153">
                  <c:v>1.629599999999998</c:v>
                </c:pt>
                <c:pt idx="154">
                  <c:v>1.612799999999998</c:v>
                </c:pt>
                <c:pt idx="155">
                  <c:v>1.595999999999998</c:v>
                </c:pt>
                <c:pt idx="156">
                  <c:v>1.579199999999998</c:v>
                </c:pt>
                <c:pt idx="157">
                  <c:v>1.562399999999998</c:v>
                </c:pt>
                <c:pt idx="158">
                  <c:v>1.545599999999998</c:v>
                </c:pt>
                <c:pt idx="159">
                  <c:v>1.528799999999998</c:v>
                </c:pt>
                <c:pt idx="160">
                  <c:v>1.511999999999998</c:v>
                </c:pt>
                <c:pt idx="161">
                  <c:v>1.495199999999998</c:v>
                </c:pt>
                <c:pt idx="162">
                  <c:v>1.478399999999998</c:v>
                </c:pt>
                <c:pt idx="163">
                  <c:v>1.461599999999998</c:v>
                </c:pt>
                <c:pt idx="164">
                  <c:v>1.444799999999998</c:v>
                </c:pt>
                <c:pt idx="165">
                  <c:v>1.427999999999998</c:v>
                </c:pt>
                <c:pt idx="166">
                  <c:v>1.411199999999998</c:v>
                </c:pt>
                <c:pt idx="167">
                  <c:v>1.394399999999998</c:v>
                </c:pt>
                <c:pt idx="168">
                  <c:v>1.377599999999998</c:v>
                </c:pt>
                <c:pt idx="169">
                  <c:v>1.360799999999998</c:v>
                </c:pt>
                <c:pt idx="170">
                  <c:v>1.343999999999998</c:v>
                </c:pt>
                <c:pt idx="171">
                  <c:v>1.327199999999998</c:v>
                </c:pt>
                <c:pt idx="172">
                  <c:v>1.310399999999998</c:v>
                </c:pt>
                <c:pt idx="173">
                  <c:v>1.293599999999998</c:v>
                </c:pt>
                <c:pt idx="174">
                  <c:v>1.276799999999998</c:v>
                </c:pt>
                <c:pt idx="175">
                  <c:v>1.259999999999998</c:v>
                </c:pt>
                <c:pt idx="176">
                  <c:v>1.243199999999998</c:v>
                </c:pt>
                <c:pt idx="177">
                  <c:v>1.226399999999998</c:v>
                </c:pt>
                <c:pt idx="178">
                  <c:v>1.209599999999998</c:v>
                </c:pt>
                <c:pt idx="179">
                  <c:v>1.192799999999998</c:v>
                </c:pt>
                <c:pt idx="180">
                  <c:v>1.175999999999998</c:v>
                </c:pt>
                <c:pt idx="181">
                  <c:v>1.159199999999998</c:v>
                </c:pt>
                <c:pt idx="182">
                  <c:v>1.142399999999998</c:v>
                </c:pt>
                <c:pt idx="183">
                  <c:v>1.125599999999998</c:v>
                </c:pt>
                <c:pt idx="184">
                  <c:v>1.108799999999998</c:v>
                </c:pt>
                <c:pt idx="185">
                  <c:v>1.091999999999998</c:v>
                </c:pt>
                <c:pt idx="186">
                  <c:v>1.075199999999998</c:v>
                </c:pt>
                <c:pt idx="187">
                  <c:v>1.058399999999998</c:v>
                </c:pt>
                <c:pt idx="188">
                  <c:v>1.041599999999998</c:v>
                </c:pt>
                <c:pt idx="189">
                  <c:v>1.024799999999998</c:v>
                </c:pt>
                <c:pt idx="190">
                  <c:v>1.007999999999998</c:v>
                </c:pt>
                <c:pt idx="191">
                  <c:v>0.991199999999998</c:v>
                </c:pt>
                <c:pt idx="192">
                  <c:v>0.974399999999997</c:v>
                </c:pt>
                <c:pt idx="193">
                  <c:v>0.957599999999998</c:v>
                </c:pt>
                <c:pt idx="194">
                  <c:v>0.940799999999998</c:v>
                </c:pt>
                <c:pt idx="195">
                  <c:v>0.923999999999998</c:v>
                </c:pt>
                <c:pt idx="196">
                  <c:v>0.907199999999998</c:v>
                </c:pt>
                <c:pt idx="197">
                  <c:v>0.890399999999997</c:v>
                </c:pt>
                <c:pt idx="198">
                  <c:v>0.873599999999997</c:v>
                </c:pt>
                <c:pt idx="199">
                  <c:v>0.856799999999998</c:v>
                </c:pt>
                <c:pt idx="200">
                  <c:v>0.839999999999998</c:v>
                </c:pt>
              </c:numCache>
            </c:numRef>
          </c:xVal>
          <c:yVal>
            <c:numRef>
              <c:f>'Non-modal partial melting'!$U$15:$U$215</c:f>
              <c:numCache>
                <c:formatCode>0.000</c:formatCode>
                <c:ptCount val="201"/>
                <c:pt idx="0">
                  <c:v>0.0675</c:v>
                </c:pt>
                <c:pt idx="1">
                  <c:v>0.067368067535635</c:v>
                </c:pt>
                <c:pt idx="2">
                  <c:v>0.0672352687222531</c:v>
                </c:pt>
                <c:pt idx="3">
                  <c:v>0.0671015982244347</c:v>
                </c:pt>
                <c:pt idx="4">
                  <c:v>0.0669670506688169</c:v>
                </c:pt>
                <c:pt idx="5">
                  <c:v>0.066831620643778</c:v>
                </c:pt>
                <c:pt idx="6">
                  <c:v>0.0666953026991188</c:v>
                </c:pt>
                <c:pt idx="7">
                  <c:v>0.0665580913457401</c:v>
                </c:pt>
                <c:pt idx="8">
                  <c:v>0.0664199810553184</c:v>
                </c:pt>
                <c:pt idx="9">
                  <c:v>0.0662809662599769</c:v>
                </c:pt>
                <c:pt idx="10">
                  <c:v>0.0661410413519548</c:v>
                </c:pt>
                <c:pt idx="11">
                  <c:v>0.0660002006832721</c:v>
                </c:pt>
                <c:pt idx="12">
                  <c:v>0.0658584385653923</c:v>
                </c:pt>
                <c:pt idx="13">
                  <c:v>0.0657157492688809</c:v>
                </c:pt>
                <c:pt idx="14">
                  <c:v>0.0655721270230608</c:v>
                </c:pt>
                <c:pt idx="15">
                  <c:v>0.065427566015665</c:v>
                </c:pt>
                <c:pt idx="16">
                  <c:v>0.0652820603924848</c:v>
                </c:pt>
                <c:pt idx="17">
                  <c:v>0.0651356042570155</c:v>
                </c:pt>
                <c:pt idx="18">
                  <c:v>0.0649881916700977</c:v>
                </c:pt>
                <c:pt idx="19">
                  <c:v>0.0648398166495565</c:v>
                </c:pt>
                <c:pt idx="20">
                  <c:v>0.0646904731698355</c:v>
                </c:pt>
                <c:pt idx="21">
                  <c:v>0.0645401551616282</c:v>
                </c:pt>
                <c:pt idx="22">
                  <c:v>0.0643888565115057</c:v>
                </c:pt>
                <c:pt idx="23">
                  <c:v>0.0642365710615402</c:v>
                </c:pt>
                <c:pt idx="24">
                  <c:v>0.0640832926089257</c:v>
                </c:pt>
                <c:pt idx="25">
                  <c:v>0.0639290149055936</c:v>
                </c:pt>
                <c:pt idx="26">
                  <c:v>0.0637737316578261</c:v>
                </c:pt>
                <c:pt idx="27">
                  <c:v>0.0636174365258641</c:v>
                </c:pt>
                <c:pt idx="28">
                  <c:v>0.0634601231235128</c:v>
                </c:pt>
                <c:pt idx="29">
                  <c:v>0.063301785017742</c:v>
                </c:pt>
                <c:pt idx="30">
                  <c:v>0.0631424157282832</c:v>
                </c:pt>
                <c:pt idx="31">
                  <c:v>0.0629820087272227</c:v>
                </c:pt>
                <c:pt idx="32">
                  <c:v>0.0628205574385901</c:v>
                </c:pt>
                <c:pt idx="33">
                  <c:v>0.0626580552379431</c:v>
                </c:pt>
                <c:pt idx="34">
                  <c:v>0.062494495451948</c:v>
                </c:pt>
                <c:pt idx="35">
                  <c:v>0.0623298713579563</c:v>
                </c:pt>
                <c:pt idx="36">
                  <c:v>0.0621641761835763</c:v>
                </c:pt>
                <c:pt idx="37">
                  <c:v>0.061997403106241</c:v>
                </c:pt>
                <c:pt idx="38">
                  <c:v>0.0618295452527716</c:v>
                </c:pt>
                <c:pt idx="39">
                  <c:v>0.0616605956989365</c:v>
                </c:pt>
                <c:pt idx="40">
                  <c:v>0.0614905474690053</c:v>
                </c:pt>
                <c:pt idx="41">
                  <c:v>0.0613193935352997</c:v>
                </c:pt>
                <c:pt idx="42">
                  <c:v>0.0611471268177379</c:v>
                </c:pt>
                <c:pt idx="43">
                  <c:v>0.0609737401833763</c:v>
                </c:pt>
                <c:pt idx="44">
                  <c:v>0.0607992264459448</c:v>
                </c:pt>
                <c:pt idx="45">
                  <c:v>0.060623578365379</c:v>
                </c:pt>
                <c:pt idx="46">
                  <c:v>0.0604467886473462</c:v>
                </c:pt>
                <c:pt idx="47">
                  <c:v>0.0602688499427674</c:v>
                </c:pt>
                <c:pt idx="48">
                  <c:v>0.0600897548473344</c:v>
                </c:pt>
                <c:pt idx="49">
                  <c:v>0.0599094959010211</c:v>
                </c:pt>
                <c:pt idx="50">
                  <c:v>0.0597280655875913</c:v>
                </c:pt>
                <c:pt idx="51">
                  <c:v>0.0595454563340996</c:v>
                </c:pt>
                <c:pt idx="52">
                  <c:v>0.0593616605103889</c:v>
                </c:pt>
                <c:pt idx="53">
                  <c:v>0.0591766704285815</c:v>
                </c:pt>
                <c:pt idx="54">
                  <c:v>0.0589904783425654</c:v>
                </c:pt>
                <c:pt idx="55">
                  <c:v>0.0588030764474754</c:v>
                </c:pt>
                <c:pt idx="56">
                  <c:v>0.0586144568791685</c:v>
                </c:pt>
                <c:pt idx="57">
                  <c:v>0.0584246117136941</c:v>
                </c:pt>
                <c:pt idx="58">
                  <c:v>0.0582335329667588</c:v>
                </c:pt>
                <c:pt idx="59">
                  <c:v>0.0580412125931852</c:v>
                </c:pt>
                <c:pt idx="60">
                  <c:v>0.0578476424863654</c:v>
                </c:pt>
                <c:pt idx="61">
                  <c:v>0.057652814477709</c:v>
                </c:pt>
                <c:pt idx="62">
                  <c:v>0.0574567203360843</c:v>
                </c:pt>
                <c:pt idx="63">
                  <c:v>0.0572593517672552</c:v>
                </c:pt>
                <c:pt idx="64">
                  <c:v>0.0570607004133112</c:v>
                </c:pt>
                <c:pt idx="65">
                  <c:v>0.056860757852091</c:v>
                </c:pt>
                <c:pt idx="66">
                  <c:v>0.0566595155966014</c:v>
                </c:pt>
                <c:pt idx="67">
                  <c:v>0.0564569650944291</c:v>
                </c:pt>
                <c:pt idx="68">
                  <c:v>0.0562530977271462</c:v>
                </c:pt>
                <c:pt idx="69">
                  <c:v>0.0560479048097099</c:v>
                </c:pt>
                <c:pt idx="70">
                  <c:v>0.0558413775898559</c:v>
                </c:pt>
                <c:pt idx="71">
                  <c:v>0.0556335072474851</c:v>
                </c:pt>
                <c:pt idx="72">
                  <c:v>0.0554242848940432</c:v>
                </c:pt>
                <c:pt idx="73">
                  <c:v>0.0552137015718954</c:v>
                </c:pt>
                <c:pt idx="74">
                  <c:v>0.0550017482536925</c:v>
                </c:pt>
                <c:pt idx="75">
                  <c:v>0.0547884158417315</c:v>
                </c:pt>
                <c:pt idx="76">
                  <c:v>0.054573695167309</c:v>
                </c:pt>
                <c:pt idx="77">
                  <c:v>0.0543575769900676</c:v>
                </c:pt>
                <c:pt idx="78">
                  <c:v>0.0541400519973353</c:v>
                </c:pt>
                <c:pt idx="79">
                  <c:v>0.053921110803458</c:v>
                </c:pt>
                <c:pt idx="80">
                  <c:v>0.0537007439491248</c:v>
                </c:pt>
                <c:pt idx="81">
                  <c:v>0.0534789419006857</c:v>
                </c:pt>
                <c:pt idx="82">
                  <c:v>0.0532556950494623</c:v>
                </c:pt>
                <c:pt idx="83">
                  <c:v>0.053030993711051</c:v>
                </c:pt>
                <c:pt idx="84">
                  <c:v>0.0528048281246186</c:v>
                </c:pt>
                <c:pt idx="85">
                  <c:v>0.0525771884521901</c:v>
                </c:pt>
                <c:pt idx="86">
                  <c:v>0.0523480647779293</c:v>
                </c:pt>
                <c:pt idx="87">
                  <c:v>0.0521174471074108</c:v>
                </c:pt>
                <c:pt idx="88">
                  <c:v>0.0518853253668851</c:v>
                </c:pt>
                <c:pt idx="89">
                  <c:v>0.0516516894025342</c:v>
                </c:pt>
                <c:pt idx="90">
                  <c:v>0.051416528979721</c:v>
                </c:pt>
                <c:pt idx="91">
                  <c:v>0.0511798337822288</c:v>
                </c:pt>
                <c:pt idx="92">
                  <c:v>0.0509415934114932</c:v>
                </c:pt>
                <c:pt idx="93">
                  <c:v>0.0507017973858257</c:v>
                </c:pt>
                <c:pt idx="94">
                  <c:v>0.0504604351396285</c:v>
                </c:pt>
                <c:pt idx="95">
                  <c:v>0.0502174960226007</c:v>
                </c:pt>
                <c:pt idx="96">
                  <c:v>0.0499729692989357</c:v>
                </c:pt>
                <c:pt idx="97">
                  <c:v>0.0497268441465101</c:v>
                </c:pt>
                <c:pt idx="98">
                  <c:v>0.0494791096560629</c:v>
                </c:pt>
                <c:pt idx="99">
                  <c:v>0.0492297548303664</c:v>
                </c:pt>
                <c:pt idx="100">
                  <c:v>0.0489787685833877</c:v>
                </c:pt>
                <c:pt idx="101">
                  <c:v>0.04872613973944</c:v>
                </c:pt>
                <c:pt idx="102">
                  <c:v>0.0484718570323262</c:v>
                </c:pt>
                <c:pt idx="103">
                  <c:v>0.0482159091044709</c:v>
                </c:pt>
                <c:pt idx="104">
                  <c:v>0.0479582845060448</c:v>
                </c:pt>
                <c:pt idx="105">
                  <c:v>0.0476989716940772</c:v>
                </c:pt>
                <c:pt idx="106">
                  <c:v>0.0474379590315604</c:v>
                </c:pt>
                <c:pt idx="107">
                  <c:v>0.0471752347865428</c:v>
                </c:pt>
                <c:pt idx="108">
                  <c:v>0.0469107871312126</c:v>
                </c:pt>
                <c:pt idx="109">
                  <c:v>0.0466446041409704</c:v>
                </c:pt>
                <c:pt idx="110">
                  <c:v>0.0463766737934922</c:v>
                </c:pt>
                <c:pt idx="111">
                  <c:v>0.0461069839677812</c:v>
                </c:pt>
                <c:pt idx="112">
                  <c:v>0.0458355224432088</c:v>
                </c:pt>
                <c:pt idx="113">
                  <c:v>0.0455622768985457</c:v>
                </c:pt>
                <c:pt idx="114">
                  <c:v>0.0452872349109804</c:v>
                </c:pt>
                <c:pt idx="115">
                  <c:v>0.0450103839551282</c:v>
                </c:pt>
                <c:pt idx="116">
                  <c:v>0.0447317114020275</c:v>
                </c:pt>
                <c:pt idx="117">
                  <c:v>0.0444512045181258</c:v>
                </c:pt>
                <c:pt idx="118">
                  <c:v>0.0441688504642532</c:v>
                </c:pt>
                <c:pt idx="119">
                  <c:v>0.0438846362945847</c:v>
                </c:pt>
                <c:pt idx="120">
                  <c:v>0.0435985489555904</c:v>
                </c:pt>
                <c:pt idx="121">
                  <c:v>0.0433105752849737</c:v>
                </c:pt>
                <c:pt idx="122">
                  <c:v>0.0430207020105973</c:v>
                </c:pt>
                <c:pt idx="123">
                  <c:v>0.0427289157493965</c:v>
                </c:pt>
                <c:pt idx="124">
                  <c:v>0.0424352030062805</c:v>
                </c:pt>
                <c:pt idx="125">
                  <c:v>0.0421395501730207</c:v>
                </c:pt>
                <c:pt idx="126">
                  <c:v>0.0418419435271258</c:v>
                </c:pt>
                <c:pt idx="127">
                  <c:v>0.0415423692307045</c:v>
                </c:pt>
                <c:pt idx="128">
                  <c:v>0.0412408133293147</c:v>
                </c:pt>
                <c:pt idx="129">
                  <c:v>0.0409372617507987</c:v>
                </c:pt>
                <c:pt idx="130">
                  <c:v>0.0406317003041062</c:v>
                </c:pt>
                <c:pt idx="131">
                  <c:v>0.0403241146781018</c:v>
                </c:pt>
                <c:pt idx="132">
                  <c:v>0.04001449044036</c:v>
                </c:pt>
                <c:pt idx="133">
                  <c:v>0.0397028130359454</c:v>
                </c:pt>
                <c:pt idx="134">
                  <c:v>0.0393890677861785</c:v>
                </c:pt>
                <c:pt idx="135">
                  <c:v>0.0390732398873873</c:v>
                </c:pt>
                <c:pt idx="136">
                  <c:v>0.0387553144096439</c:v>
                </c:pt>
                <c:pt idx="137">
                  <c:v>0.0384352762954865</c:v>
                </c:pt>
                <c:pt idx="138">
                  <c:v>0.0381131103586259</c:v>
                </c:pt>
                <c:pt idx="139">
                  <c:v>0.0377888012826367</c:v>
                </c:pt>
                <c:pt idx="140">
                  <c:v>0.0374623336196335</c:v>
                </c:pt>
                <c:pt idx="141">
                  <c:v>0.0371336917889309</c:v>
                </c:pt>
                <c:pt idx="142">
                  <c:v>0.0368028600756871</c:v>
                </c:pt>
                <c:pt idx="143">
                  <c:v>0.0364698226295324</c:v>
                </c:pt>
                <c:pt idx="144">
                  <c:v>0.0361345634631806</c:v>
                </c:pt>
                <c:pt idx="145">
                  <c:v>0.0357970664510236</c:v>
                </c:pt>
                <c:pt idx="146">
                  <c:v>0.0354573153277095</c:v>
                </c:pt>
                <c:pt idx="147">
                  <c:v>0.0351152936867038</c:v>
                </c:pt>
                <c:pt idx="148">
                  <c:v>0.0347709849788327</c:v>
                </c:pt>
                <c:pt idx="149">
                  <c:v>0.0344243725108092</c:v>
                </c:pt>
                <c:pt idx="150">
                  <c:v>0.0340754394437414</c:v>
                </c:pt>
                <c:pt idx="151">
                  <c:v>0.0337241687916223</c:v>
                </c:pt>
                <c:pt idx="152">
                  <c:v>0.0333705434198022</c:v>
                </c:pt>
                <c:pt idx="153">
                  <c:v>0.0330145460434415</c:v>
                </c:pt>
                <c:pt idx="154">
                  <c:v>0.0326561592259452</c:v>
                </c:pt>
                <c:pt idx="155">
                  <c:v>0.0322953653773783</c:v>
                </c:pt>
                <c:pt idx="156">
                  <c:v>0.031932146752862</c:v>
                </c:pt>
                <c:pt idx="157">
                  <c:v>0.0315664854509496</c:v>
                </c:pt>
                <c:pt idx="158">
                  <c:v>0.031198363411983</c:v>
                </c:pt>
                <c:pt idx="159">
                  <c:v>0.0308277624164295</c:v>
                </c:pt>
                <c:pt idx="160">
                  <c:v>0.0304546640831968</c:v>
                </c:pt>
                <c:pt idx="161">
                  <c:v>0.0300790498679284</c:v>
                </c:pt>
                <c:pt idx="162">
                  <c:v>0.0297009010612775</c:v>
                </c:pt>
                <c:pt idx="163">
                  <c:v>0.0293201987871593</c:v>
                </c:pt>
                <c:pt idx="164">
                  <c:v>0.0289369240009826</c:v>
                </c:pt>
                <c:pt idx="165">
                  <c:v>0.0285510574878576</c:v>
                </c:pt>
                <c:pt idx="166">
                  <c:v>0.0281625798607837</c:v>
                </c:pt>
                <c:pt idx="167">
                  <c:v>0.0277714715588127</c:v>
                </c:pt>
                <c:pt idx="168">
                  <c:v>0.0273777128451903</c:v>
                </c:pt>
                <c:pt idx="169">
                  <c:v>0.0269812838054736</c:v>
                </c:pt>
                <c:pt idx="170">
                  <c:v>0.0265821643456258</c:v>
                </c:pt>
                <c:pt idx="171">
                  <c:v>0.026180334190086</c:v>
                </c:pt>
                <c:pt idx="172">
                  <c:v>0.0257757728798154</c:v>
                </c:pt>
                <c:pt idx="173">
                  <c:v>0.0253684597703187</c:v>
                </c:pt>
                <c:pt idx="174">
                  <c:v>0.0249583740296403</c:v>
                </c:pt>
                <c:pt idx="175">
                  <c:v>0.0245454946363355</c:v>
                </c:pt>
                <c:pt idx="176">
                  <c:v>0.0241298003774156</c:v>
                </c:pt>
                <c:pt idx="177">
                  <c:v>0.023711269846267</c:v>
                </c:pt>
                <c:pt idx="178">
                  <c:v>0.0232898814405441</c:v>
                </c:pt>
                <c:pt idx="179">
                  <c:v>0.0228656133600348</c:v>
                </c:pt>
                <c:pt idx="180">
                  <c:v>0.0224384436044992</c:v>
                </c:pt>
                <c:pt idx="181">
                  <c:v>0.0220083499714803</c:v>
                </c:pt>
                <c:pt idx="182">
                  <c:v>0.021575310054087</c:v>
                </c:pt>
                <c:pt idx="183">
                  <c:v>0.0211393012387479</c:v>
                </c:pt>
                <c:pt idx="184">
                  <c:v>0.0207003007029372</c:v>
                </c:pt>
                <c:pt idx="185">
                  <c:v>0.02025828541287</c:v>
                </c:pt>
                <c:pt idx="186">
                  <c:v>0.0198132321211693</c:v>
                </c:pt>
                <c:pt idx="187">
                  <c:v>0.019365117364501</c:v>
                </c:pt>
                <c:pt idx="188">
                  <c:v>0.0189139174611801</c:v>
                </c:pt>
                <c:pt idx="189">
                  <c:v>0.0184596085087441</c:v>
                </c:pt>
                <c:pt idx="190">
                  <c:v>0.0180021663814961</c:v>
                </c:pt>
                <c:pt idx="191">
                  <c:v>0.0175415667280146</c:v>
                </c:pt>
                <c:pt idx="192">
                  <c:v>0.017077784968632</c:v>
                </c:pt>
                <c:pt idx="193">
                  <c:v>0.016610796292879</c:v>
                </c:pt>
                <c:pt idx="194">
                  <c:v>0.016140575656896</c:v>
                </c:pt>
                <c:pt idx="195">
                  <c:v>0.0156670977808102</c:v>
                </c:pt>
                <c:pt idx="196">
                  <c:v>0.0151903371460782</c:v>
                </c:pt>
                <c:pt idx="197">
                  <c:v>0.0147102679927937</c:v>
                </c:pt>
                <c:pt idx="198">
                  <c:v>0.0142268643169589</c:v>
                </c:pt>
                <c:pt idx="199">
                  <c:v>0.0137400998677205</c:v>
                </c:pt>
                <c:pt idx="200">
                  <c:v>0.0132499481445686</c:v>
                </c:pt>
              </c:numCache>
            </c:numRef>
          </c:yVal>
          <c:smooth val="0"/>
        </c:ser>
        <c:ser>
          <c:idx val="1"/>
          <c:order val="1"/>
          <c:spPr>
            <a:ln w="47625">
              <a:noFill/>
            </a:ln>
            <a:effectLst/>
          </c:spPr>
          <c:marker>
            <c:symbol val="circle"/>
            <c:size val="7"/>
            <c:spPr>
              <a:solidFill>
                <a:srgbClr val="008000"/>
              </a:solidFill>
              <a:ln>
                <a:noFill/>
              </a:ln>
              <a:effectLst/>
            </c:spPr>
          </c:marker>
          <c:xVal>
            <c:numRef>
              <c:f>'Non-modal partial melting'!$BP$2:$BP$27</c:f>
              <c:numCache>
                <c:formatCode>General</c:formatCode>
                <c:ptCount val="26"/>
                <c:pt idx="0">
                  <c:v>3.15</c:v>
                </c:pt>
                <c:pt idx="1">
                  <c:v>3.15</c:v>
                </c:pt>
                <c:pt idx="2">
                  <c:v>3.15</c:v>
                </c:pt>
                <c:pt idx="3">
                  <c:v>1.17</c:v>
                </c:pt>
                <c:pt idx="4">
                  <c:v>3.32</c:v>
                </c:pt>
                <c:pt idx="5">
                  <c:v>2.62</c:v>
                </c:pt>
                <c:pt idx="6">
                  <c:v>1.43</c:v>
                </c:pt>
                <c:pt idx="7">
                  <c:v>3.08</c:v>
                </c:pt>
                <c:pt idx="8">
                  <c:v>3.08</c:v>
                </c:pt>
                <c:pt idx="9">
                  <c:v>3.14</c:v>
                </c:pt>
                <c:pt idx="10">
                  <c:v>2.99</c:v>
                </c:pt>
                <c:pt idx="11">
                  <c:v>2.99</c:v>
                </c:pt>
                <c:pt idx="12">
                  <c:v>2.92</c:v>
                </c:pt>
                <c:pt idx="13">
                  <c:v>3.63</c:v>
                </c:pt>
                <c:pt idx="14">
                  <c:v>1.66</c:v>
                </c:pt>
                <c:pt idx="15">
                  <c:v>1.66</c:v>
                </c:pt>
                <c:pt idx="16">
                  <c:v>0.82</c:v>
                </c:pt>
                <c:pt idx="17">
                  <c:v>1.49</c:v>
                </c:pt>
                <c:pt idx="18">
                  <c:v>1.49</c:v>
                </c:pt>
                <c:pt idx="19">
                  <c:v>2.54</c:v>
                </c:pt>
                <c:pt idx="20">
                  <c:v>2.54</c:v>
                </c:pt>
                <c:pt idx="21">
                  <c:v>2.97</c:v>
                </c:pt>
                <c:pt idx="22">
                  <c:v>1.22</c:v>
                </c:pt>
                <c:pt idx="23">
                  <c:v>1.22</c:v>
                </c:pt>
                <c:pt idx="24">
                  <c:v>2.99</c:v>
                </c:pt>
                <c:pt idx="25">
                  <c:v>3.55</c:v>
                </c:pt>
              </c:numCache>
            </c:numRef>
          </c:xVal>
          <c:yVal>
            <c:numRef>
              <c:f>'Non-modal partial melting'!$BR$2:$BR$27</c:f>
              <c:numCache>
                <c:formatCode>General</c:formatCode>
                <c:ptCount val="26"/>
                <c:pt idx="0">
                  <c:v>0.04</c:v>
                </c:pt>
                <c:pt idx="1">
                  <c:v>0.04</c:v>
                </c:pt>
                <c:pt idx="2">
                  <c:v>0.04</c:v>
                </c:pt>
                <c:pt idx="3">
                  <c:v>0.005</c:v>
                </c:pt>
                <c:pt idx="4">
                  <c:v>0.032</c:v>
                </c:pt>
                <c:pt idx="5">
                  <c:v>0.041</c:v>
                </c:pt>
                <c:pt idx="6">
                  <c:v>0.016</c:v>
                </c:pt>
                <c:pt idx="7">
                  <c:v>0.038</c:v>
                </c:pt>
                <c:pt idx="8">
                  <c:v>0.038</c:v>
                </c:pt>
                <c:pt idx="9">
                  <c:v>0.049</c:v>
                </c:pt>
                <c:pt idx="10">
                  <c:v>0.042</c:v>
                </c:pt>
                <c:pt idx="11">
                  <c:v>0.042</c:v>
                </c:pt>
                <c:pt idx="12">
                  <c:v>0.035</c:v>
                </c:pt>
                <c:pt idx="13">
                  <c:v>0.053</c:v>
                </c:pt>
                <c:pt idx="14">
                  <c:v>0.022</c:v>
                </c:pt>
                <c:pt idx="15">
                  <c:v>0.022</c:v>
                </c:pt>
                <c:pt idx="16">
                  <c:v>0.008</c:v>
                </c:pt>
                <c:pt idx="17">
                  <c:v>0.017</c:v>
                </c:pt>
                <c:pt idx="18">
                  <c:v>0.017</c:v>
                </c:pt>
                <c:pt idx="19">
                  <c:v>0.032</c:v>
                </c:pt>
                <c:pt idx="20">
                  <c:v>0.032</c:v>
                </c:pt>
                <c:pt idx="21">
                  <c:v>0.047</c:v>
                </c:pt>
                <c:pt idx="22">
                  <c:v>0.013</c:v>
                </c:pt>
                <c:pt idx="23">
                  <c:v>0.013</c:v>
                </c:pt>
                <c:pt idx="24">
                  <c:v>0.042</c:v>
                </c:pt>
                <c:pt idx="25">
                  <c:v>0.056</c:v>
                </c:pt>
              </c:numCache>
            </c:numRef>
          </c:yVal>
          <c:smooth val="0"/>
        </c:ser>
        <c:ser>
          <c:idx val="2"/>
          <c:order val="2"/>
          <c:spPr>
            <a:ln w="47625">
              <a:noFill/>
            </a:ln>
          </c:spPr>
          <c:marker>
            <c:symbol val="square"/>
            <c:size val="12"/>
            <c:spPr>
              <a:solidFill>
                <a:srgbClr val="3366FF"/>
              </a:solidFill>
              <a:ln>
                <a:solidFill>
                  <a:schemeClr val="tx1"/>
                </a:solidFill>
              </a:ln>
            </c:spPr>
          </c:marker>
          <c:xVal>
            <c:numRef>
              <c:f>'Non-modal partial melting'!$BP$29</c:f>
              <c:numCache>
                <c:formatCode>General</c:formatCode>
                <c:ptCount val="1"/>
                <c:pt idx="0">
                  <c:v>4.2</c:v>
                </c:pt>
              </c:numCache>
            </c:numRef>
          </c:xVal>
          <c:yVal>
            <c:numRef>
              <c:f>'Non-modal partial melting'!$BR$29</c:f>
              <c:numCache>
                <c:formatCode>General</c:formatCode>
                <c:ptCount val="1"/>
                <c:pt idx="0">
                  <c:v>0.067</c:v>
                </c:pt>
              </c:numCache>
            </c:numRef>
          </c:yVal>
          <c:smooth val="0"/>
        </c:ser>
        <c:dLbls>
          <c:showLegendKey val="0"/>
          <c:showVal val="0"/>
          <c:showCatName val="0"/>
          <c:showSerName val="0"/>
          <c:showPercent val="0"/>
          <c:showBubbleSize val="0"/>
        </c:dLbls>
        <c:axId val="-2099000904"/>
        <c:axId val="-2099007752"/>
      </c:scatterChart>
      <c:valAx>
        <c:axId val="-2099000904"/>
        <c:scaling>
          <c:orientation val="minMax"/>
        </c:scaling>
        <c:delete val="0"/>
        <c:axPos val="b"/>
        <c:title>
          <c:tx>
            <c:rich>
              <a:bodyPr/>
              <a:lstStyle/>
              <a:p>
                <a:pPr>
                  <a:defRPr sz="1400"/>
                </a:pPr>
                <a:r>
                  <a:rPr lang="fr-FR" sz="1400"/>
                  <a:t>Al2O3</a:t>
                </a:r>
              </a:p>
            </c:rich>
          </c:tx>
          <c:overlay val="0"/>
        </c:title>
        <c:numFmt formatCode="0.0" sourceLinked="0"/>
        <c:majorTickMark val="out"/>
        <c:minorTickMark val="none"/>
        <c:tickLblPos val="nextTo"/>
        <c:crossAx val="-2099007752"/>
        <c:crosses val="autoZero"/>
        <c:crossBetween val="midCat"/>
      </c:valAx>
      <c:valAx>
        <c:axId val="-2099007752"/>
        <c:scaling>
          <c:orientation val="minMax"/>
        </c:scaling>
        <c:delete val="0"/>
        <c:axPos val="l"/>
        <c:majorGridlines>
          <c:spPr>
            <a:ln>
              <a:noFill/>
            </a:ln>
          </c:spPr>
        </c:majorGridlines>
        <c:title>
          <c:tx>
            <c:rich>
              <a:bodyPr rot="-5400000" vert="horz"/>
              <a:lstStyle/>
              <a:p>
                <a:pPr>
                  <a:defRPr sz="1400"/>
                </a:pPr>
                <a:r>
                  <a:rPr lang="fr-FR" sz="1400"/>
                  <a:t>Lu (ppm)</a:t>
                </a:r>
              </a:p>
            </c:rich>
          </c:tx>
          <c:layout>
            <c:manualLayout>
              <c:xMode val="edge"/>
              <c:yMode val="edge"/>
              <c:x val="0.0250696378830084"/>
              <c:y val="0.314977684241083"/>
            </c:manualLayout>
          </c:layout>
          <c:overlay val="0"/>
        </c:title>
        <c:numFmt formatCode="0.00" sourceLinked="0"/>
        <c:majorTickMark val="out"/>
        <c:minorTickMark val="none"/>
        <c:tickLblPos val="nextTo"/>
        <c:crossAx val="-2099000904"/>
        <c:crosses val="autoZero"/>
        <c:crossBetween val="midCat"/>
      </c:valAx>
      <c:spPr>
        <a:noFill/>
        <a:ln>
          <a:solidFill>
            <a:schemeClr val="tx1"/>
          </a:solidFill>
        </a:ln>
      </c:spPr>
    </c:plotArea>
    <c:plotVisOnly val="1"/>
    <c:dispBlanksAs val="gap"/>
    <c:showDLblsOverMax val="0"/>
  </c:chart>
  <c:printSettings>
    <c:headerFooter/>
    <c:pageMargins b="1.0" l="0.75" r="0.75" t="1.0"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fr-FR" sz="1600"/>
              <a:t>From Melt Percolation Model</a:t>
            </a:r>
          </a:p>
        </c:rich>
      </c:tx>
      <c:layout>
        <c:manualLayout>
          <c:xMode val="edge"/>
          <c:yMode val="edge"/>
          <c:x val="0.204570488011032"/>
          <c:y val="0.0220820189274448"/>
        </c:manualLayout>
      </c:layout>
      <c:overlay val="0"/>
    </c:title>
    <c:autoTitleDeleted val="0"/>
    <c:plotArea>
      <c:layout>
        <c:manualLayout>
          <c:layoutTarget val="inner"/>
          <c:xMode val="edge"/>
          <c:yMode val="edge"/>
          <c:x val="0.202702970205567"/>
          <c:y val="0.121748659622675"/>
          <c:w val="0.708122606868655"/>
          <c:h val="0.641843811321692"/>
        </c:manualLayout>
      </c:layout>
      <c:scatterChart>
        <c:scatterStyle val="smoothMarker"/>
        <c:varyColors val="0"/>
        <c:ser>
          <c:idx val="0"/>
          <c:order val="0"/>
          <c:tx>
            <c:strRef>
              <c:f>'Melt percolation model'!$AF$1</c:f>
              <c:strCache>
                <c:ptCount val="1"/>
                <c:pt idx="0">
                  <c:v>187Os/188Os after ingrowth since oldest TRD age</c:v>
                </c:pt>
              </c:strCache>
            </c:strRef>
          </c:tx>
          <c:spPr>
            <a:ln w="25400">
              <a:solidFill>
                <a:schemeClr val="accent2">
                  <a:lumMod val="50000"/>
                </a:schemeClr>
              </a:solidFill>
              <a:prstDash val="solid"/>
            </a:ln>
          </c:spPr>
          <c:marker>
            <c:symbol val="diamond"/>
            <c:size val="6"/>
            <c:spPr>
              <a:solidFill>
                <a:schemeClr val="accent2">
                  <a:lumMod val="50000"/>
                </a:schemeClr>
              </a:solidFill>
              <a:ln>
                <a:solidFill>
                  <a:schemeClr val="accent2">
                    <a:lumMod val="50000"/>
                  </a:schemeClr>
                </a:solidFill>
              </a:ln>
            </c:spPr>
          </c:marker>
          <c:xVal>
            <c:numRef>
              <c:f>'Melt percolation model'!$AM$2:$AM$101</c:f>
              <c:numCache>
                <c:formatCode>0.0000</c:formatCode>
                <c:ptCount val="100"/>
                <c:pt idx="0">
                  <c:v>0.076902671928985</c:v>
                </c:pt>
                <c:pt idx="1">
                  <c:v>0.071002692692447</c:v>
                </c:pt>
                <c:pt idx="2">
                  <c:v>0.0654563689029771</c:v>
                </c:pt>
                <c:pt idx="3">
                  <c:v>0.0602613173686127</c:v>
                </c:pt>
                <c:pt idx="4">
                  <c:v>0.0554117656910487</c:v>
                </c:pt>
                <c:pt idx="5">
                  <c:v>0.0508990672819116</c:v>
                </c:pt>
                <c:pt idx="6">
                  <c:v>0.0467122136059924</c:v>
                </c:pt>
                <c:pt idx="7">
                  <c:v>0.0428383265120018</c:v>
                </c:pt>
                <c:pt idx="8">
                  <c:v>0.039263117742613</c:v>
                </c:pt>
                <c:pt idx="9">
                  <c:v>0.0359713067333714</c:v>
                </c:pt>
                <c:pt idx="10">
                  <c:v>0.0329469913965156</c:v>
                </c:pt>
                <c:pt idx="11">
                  <c:v>0.030173969615635</c:v>
                </c:pt>
                <c:pt idx="12">
                  <c:v>0.027636011602385</c:v>
                </c:pt>
                <c:pt idx="13">
                  <c:v>0.0253170850977478</c:v>
                </c:pt>
                <c:pt idx="14">
                  <c:v>0.0232015366878816</c:v>
                </c:pt>
                <c:pt idx="15">
                  <c:v>0.0212742333220771</c:v>
                </c:pt>
                <c:pt idx="16">
                  <c:v>0.0195206685513664</c:v>
                </c:pt>
                <c:pt idx="17">
                  <c:v>0.0179270381348185</c:v>
                </c:pt>
                <c:pt idx="18">
                  <c:v>0.016480289564285</c:v>
                </c:pt>
                <c:pt idx="19">
                  <c:v>0.0151681498052418</c:v>
                </c:pt>
                <c:pt idx="20">
                  <c:v>0.0139791351978833</c:v>
                </c:pt>
                <c:pt idx="21">
                  <c:v>0.012902547053689</c:v>
                </c:pt>
                <c:pt idx="22">
                  <c:v>0.0119284560524795</c:v>
                </c:pt>
                <c:pt idx="23">
                  <c:v>0.0110476781183306</c:v>
                </c:pt>
                <c:pt idx="24">
                  <c:v>0.0102517440466064</c:v>
                </c:pt>
                <c:pt idx="25">
                  <c:v>0.00953286477955079</c:v>
                </c:pt>
                <c:pt idx="26">
                  <c:v>0.00888389389026519</c:v>
                </c:pt>
                <c:pt idx="27">
                  <c:v>0.00829828853687473</c:v>
                </c:pt>
                <c:pt idx="28">
                  <c:v>0.0077700698900978</c:v>
                </c:pt>
                <c:pt idx="29">
                  <c:v>0.00729378381645837</c:v>
                </c:pt>
                <c:pt idx="30">
                  <c:v>0.00686446241315065</c:v>
                </c:pt>
                <c:pt idx="31">
                  <c:v>0.00647758683565557</c:v>
                </c:pt>
                <c:pt idx="32">
                  <c:v>0.00612905173197557</c:v>
                </c:pt>
                <c:pt idx="33">
                  <c:v>0.00581513149418343</c:v>
                </c:pt>
                <c:pt idx="34">
                  <c:v>0.00553244845543113</c:v>
                </c:pt>
                <c:pt idx="35">
                  <c:v>0.00527794309546846</c:v>
                </c:pt>
                <c:pt idx="36">
                  <c:v>0.00504884626722826</c:v>
                </c:pt>
                <c:pt idx="37">
                  <c:v>0.00484265341863155</c:v>
                </c:pt>
                <c:pt idx="38">
                  <c:v>0.00465710075526517</c:v>
                </c:pt>
                <c:pt idx="39">
                  <c:v>0.00449014326911465</c:v>
                </c:pt>
                <c:pt idx="40">
                  <c:v>0.00433993454450757</c:v>
                </c:pt>
                <c:pt idx="41">
                  <c:v>0.00420480824350479</c:v>
                </c:pt>
                <c:pt idx="42">
                  <c:v>0.00408326116806199</c:v>
                </c:pt>
                <c:pt idx="43">
                  <c:v>0.00397393779445959</c:v>
                </c:pt>
                <c:pt idx="44">
                  <c:v>0.00387561617601926</c:v>
                </c:pt>
                <c:pt idx="45">
                  <c:v>0.00378719511238729</c:v>
                </c:pt>
                <c:pt idx="46">
                  <c:v>0.00370768248718327</c:v>
                </c:pt>
                <c:pt idx="47">
                  <c:v>0.00363618468020154</c:v>
                </c:pt>
                <c:pt idx="48">
                  <c:v>0.00357189696530823</c:v>
                </c:pt>
                <c:pt idx="49">
                  <c:v>0.00351409481046172</c:v>
                </c:pt>
                <c:pt idx="50">
                  <c:v>0.00346212600171684</c:v>
                </c:pt>
                <c:pt idx="51">
                  <c:v>0.00341540351851455</c:v>
                </c:pt>
                <c:pt idx="52">
                  <c:v>0.00337339909290713</c:v>
                </c:pt>
                <c:pt idx="53">
                  <c:v>0.00333563739055028</c:v>
                </c:pt>
                <c:pt idx="54">
                  <c:v>0.00330169075625477</c:v>
                </c:pt>
                <c:pt idx="55">
                  <c:v>0.00327117447159965</c:v>
                </c:pt>
                <c:pt idx="56">
                  <c:v>0.00324374247654337</c:v>
                </c:pt>
                <c:pt idx="57">
                  <c:v>0.003219083511121</c:v>
                </c:pt>
                <c:pt idx="58">
                  <c:v>0.00319691763718073</c:v>
                </c:pt>
                <c:pt idx="59">
                  <c:v>0.00317699310369685</c:v>
                </c:pt>
                <c:pt idx="60">
                  <c:v>0.00315908352250579</c:v>
                </c:pt>
                <c:pt idx="61">
                  <c:v>0.00314298532435852</c:v>
                </c:pt>
                <c:pt idx="62">
                  <c:v>0.0031285154679799</c:v>
                </c:pt>
                <c:pt idx="63">
                  <c:v>0.00311550937738648</c:v>
                </c:pt>
                <c:pt idx="64">
                  <c:v>0.00310381908505532</c:v>
                </c:pt>
                <c:pt idx="65">
                  <c:v>0.0030933115606711</c:v>
                </c:pt>
                <c:pt idx="66">
                  <c:v>0.00308386720712312</c:v>
                </c:pt>
                <c:pt idx="67">
                  <c:v>0.00307537850719179</c:v>
                </c:pt>
                <c:pt idx="68">
                  <c:v>0.00306774880596983</c:v>
                </c:pt>
                <c:pt idx="69">
                  <c:v>0.00306089121551989</c:v>
                </c:pt>
                <c:pt idx="70">
                  <c:v>0.0030547276295905</c:v>
                </c:pt>
                <c:pt idx="71">
                  <c:v>0.00304918783740756</c:v>
                </c:pt>
                <c:pt idx="72">
                  <c:v>0.00304420872663989</c:v>
                </c:pt>
                <c:pt idx="73">
                  <c:v>0.0030397335666153</c:v>
                </c:pt>
                <c:pt idx="74">
                  <c:v>0.0030357113637469</c:v>
                </c:pt>
                <c:pt idx="75">
                  <c:v>0.00303209628192761</c:v>
                </c:pt>
                <c:pt idx="76">
                  <c:v>0.00302884712137043</c:v>
                </c:pt>
                <c:pt idx="77">
                  <c:v>0.00302592685002237</c:v>
                </c:pt>
                <c:pt idx="78">
                  <c:v>0.0030233021822654</c:v>
                </c:pt>
                <c:pt idx="79">
                  <c:v>0.00302094320014645</c:v>
                </c:pt>
                <c:pt idx="80">
                  <c:v>0.00301882301285434</c:v>
                </c:pt>
                <c:pt idx="81">
                  <c:v>0.00301691745059068</c:v>
                </c:pt>
                <c:pt idx="82">
                  <c:v>0.00301520478936816</c:v>
                </c:pt>
                <c:pt idx="83">
                  <c:v>0.00301366550361758</c:v>
                </c:pt>
                <c:pt idx="84">
                  <c:v>0.00301228204379843</c:v>
                </c:pt>
                <c:pt idx="85">
                  <c:v>0.00301103863648972</c:v>
                </c:pt>
                <c:pt idx="86">
                  <c:v>0.00300992110469193</c:v>
                </c:pt>
                <c:pt idx="87">
                  <c:v>0.00300891670629903</c:v>
                </c:pt>
                <c:pt idx="88">
                  <c:v>0.00300801398890557</c:v>
                </c:pt>
                <c:pt idx="89">
                  <c:v>0.00300720265929837</c:v>
                </c:pt>
                <c:pt idx="90">
                  <c:v>0.00300647346614911</c:v>
                </c:pt>
                <c:pt idx="91">
                  <c:v>0.00300581809457348</c:v>
                </c:pt>
                <c:pt idx="92">
                  <c:v>0.00300522907135757</c:v>
                </c:pt>
                <c:pt idx="93">
                  <c:v>0.0030046996797728</c:v>
                </c:pt>
                <c:pt idx="94">
                  <c:v>0.00300422388301008</c:v>
                </c:pt>
                <c:pt idx="95">
                  <c:v>0.00300379625536133</c:v>
                </c:pt>
                <c:pt idx="96">
                  <c:v>0.00300341192036499</c:v>
                </c:pt>
                <c:pt idx="97">
                  <c:v>0.00300306649521106</c:v>
                </c:pt>
                <c:pt idx="98">
                  <c:v>0.00300275604077237</c:v>
                </c:pt>
                <c:pt idx="99">
                  <c:v>0.00300247701669304</c:v>
                </c:pt>
              </c:numCache>
            </c:numRef>
          </c:xVal>
          <c:yVal>
            <c:numRef>
              <c:f>'Melt percolation model'!$AF$2:$AF$101</c:f>
              <c:numCache>
                <c:formatCode>0.000000</c:formatCode>
                <c:ptCount val="100"/>
                <c:pt idx="0">
                  <c:v>0.129116714844528</c:v>
                </c:pt>
                <c:pt idx="1">
                  <c:v>0.129779155200577</c:v>
                </c:pt>
                <c:pt idx="2">
                  <c:v>0.128403202106243</c:v>
                </c:pt>
                <c:pt idx="3">
                  <c:v>0.127177020577571</c:v>
                </c:pt>
                <c:pt idx="4">
                  <c:v>0.126089934908529</c:v>
                </c:pt>
                <c:pt idx="5">
                  <c:v>0.125125912410754</c:v>
                </c:pt>
                <c:pt idx="6">
                  <c:v>0.124270805674017</c:v>
                </c:pt>
                <c:pt idx="7">
                  <c:v>0.123512136938585</c:v>
                </c:pt>
                <c:pt idx="8">
                  <c:v>0.122838892477243</c:v>
                </c:pt>
                <c:pt idx="9">
                  <c:v>0.122241343942236</c:v>
                </c:pt>
                <c:pt idx="10">
                  <c:v>0.121710892864246</c:v>
                </c:pt>
                <c:pt idx="11">
                  <c:v>0.121239935043687</c:v>
                </c:pt>
                <c:pt idx="12">
                  <c:v>0.120821742081488</c:v>
                </c:pt>
                <c:pt idx="13">
                  <c:v>0.120450357716266</c:v>
                </c:pt>
                <c:pt idx="14">
                  <c:v>0.120120506983548</c:v>
                </c:pt>
                <c:pt idx="15">
                  <c:v>0.119827516503818</c:v>
                </c:pt>
                <c:pt idx="16">
                  <c:v>0.119567244450013</c:v>
                </c:pt>
                <c:pt idx="17">
                  <c:v>0.119336018950126</c:v>
                </c:pt>
                <c:pt idx="18">
                  <c:v>0.119130583853728</c:v>
                </c:pt>
                <c:pt idx="19">
                  <c:v>0.118948050937743</c:v>
                </c:pt>
                <c:pt idx="20">
                  <c:v>0.118785857751476</c:v>
                </c:pt>
                <c:pt idx="21">
                  <c:v>0.118641730407076</c:v>
                </c:pt>
                <c:pt idx="22">
                  <c:v>0.11851365071249</c:v>
                </c:pt>
                <c:pt idx="23">
                  <c:v>0.118399827121879</c:v>
                </c:pt>
                <c:pt idx="24">
                  <c:v>0.118298669045497</c:v>
                </c:pt>
                <c:pt idx="25">
                  <c:v>0.118208764118825</c:v>
                </c:pt>
                <c:pt idx="26">
                  <c:v>0.118128858080713</c:v>
                </c:pt>
                <c:pt idx="27">
                  <c:v>0.118057836953567</c:v>
                </c:pt>
                <c:pt idx="28">
                  <c:v>0.117994711256221</c:v>
                </c:pt>
                <c:pt idx="29">
                  <c:v>0.117938602012808</c:v>
                </c:pt>
                <c:pt idx="30">
                  <c:v>0.117888728349471</c:v>
                </c:pt>
                <c:pt idx="31">
                  <c:v>0.117844396495629</c:v>
                </c:pt>
                <c:pt idx="32">
                  <c:v>0.117804990028278</c:v>
                </c:pt>
                <c:pt idx="33">
                  <c:v>0.11776996121687</c:v>
                </c:pt>
                <c:pt idx="34">
                  <c:v>0.11773882334304</c:v>
                </c:pt>
                <c:pt idx="35">
                  <c:v>0.117711143884101</c:v>
                </c:pt>
                <c:pt idx="36">
                  <c:v>0.117686538462169</c:v>
                </c:pt>
                <c:pt idx="37">
                  <c:v>0.117664665472099</c:v>
                </c:pt>
                <c:pt idx="38">
                  <c:v>0.117645221311445</c:v>
                </c:pt>
                <c:pt idx="39">
                  <c:v>0.117627936144447</c:v>
                </c:pt>
                <c:pt idx="40">
                  <c:v>0.117612570139858</c:v>
                </c:pt>
                <c:pt idx="41">
                  <c:v>0.117598910129262</c:v>
                </c:pt>
                <c:pt idx="42">
                  <c:v>0.11758676663863</c:v>
                </c:pt>
                <c:pt idx="43">
                  <c:v>0.117575971251212</c:v>
                </c:pt>
                <c:pt idx="44">
                  <c:v>0.117566374264603</c:v>
                </c:pt>
                <c:pt idx="45">
                  <c:v>0.11755784260905</c:v>
                </c:pt>
                <c:pt idx="46">
                  <c:v>0.117550257997744</c:v>
                </c:pt>
                <c:pt idx="47">
                  <c:v>0.117543515283163</c:v>
                </c:pt>
                <c:pt idx="48">
                  <c:v>0.117537520996454</c:v>
                </c:pt>
                <c:pt idx="49">
                  <c:v>0.117532192049395</c:v>
                </c:pt>
                <c:pt idx="50">
                  <c:v>0.117527454580819</c:v>
                </c:pt>
                <c:pt idx="51">
                  <c:v>0.11752324293136</c:v>
                </c:pt>
                <c:pt idx="52">
                  <c:v>0.11751949873225</c:v>
                </c:pt>
                <c:pt idx="53">
                  <c:v>0.117516170095422</c:v>
                </c:pt>
                <c:pt idx="54">
                  <c:v>0.117513210893672</c:v>
                </c:pt>
                <c:pt idx="55">
                  <c:v>0.117510580120823</c:v>
                </c:pt>
                <c:pt idx="56">
                  <c:v>0.117508241323005</c:v>
                </c:pt>
                <c:pt idx="57">
                  <c:v>0.117506162093129</c:v>
                </c:pt>
                <c:pt idx="58">
                  <c:v>0.117504313621536</c:v>
                </c:pt>
                <c:pt idx="59">
                  <c:v>0.117502670296551</c:v>
                </c:pt>
                <c:pt idx="60">
                  <c:v>0.117501209349428</c:v>
                </c:pt>
                <c:pt idx="61">
                  <c:v>0.117499910538712</c:v>
                </c:pt>
                <c:pt idx="62">
                  <c:v>0.117498755869669</c:v>
                </c:pt>
                <c:pt idx="63">
                  <c:v>0.117497729344872</c:v>
                </c:pt>
                <c:pt idx="64">
                  <c:v>0.117496816742474</c:v>
                </c:pt>
                <c:pt idx="65">
                  <c:v>0.117496005419116</c:v>
                </c:pt>
                <c:pt idx="66">
                  <c:v>0.117495284134705</c:v>
                </c:pt>
                <c:pt idx="67">
                  <c:v>0.117494642896654</c:v>
                </c:pt>
                <c:pt idx="68">
                  <c:v>0.117494072821413</c:v>
                </c:pt>
                <c:pt idx="69">
                  <c:v>0.117493566011367</c:v>
                </c:pt>
                <c:pt idx="70">
                  <c:v>0.117493115445409</c:v>
                </c:pt>
                <c:pt idx="71">
                  <c:v>0.117492714881653</c:v>
                </c:pt>
                <c:pt idx="72">
                  <c:v>0.117492358770951</c:v>
                </c:pt>
                <c:pt idx="73">
                  <c:v>0.117492042180002</c:v>
                </c:pt>
                <c:pt idx="74">
                  <c:v>0.117491760723008</c:v>
                </c:pt>
                <c:pt idx="75">
                  <c:v>0.117491510500905</c:v>
                </c:pt>
                <c:pt idx="76">
                  <c:v>0.117491288047345</c:v>
                </c:pt>
                <c:pt idx="77">
                  <c:v>0.117491090280669</c:v>
                </c:pt>
                <c:pt idx="78">
                  <c:v>0.117490914461219</c:v>
                </c:pt>
                <c:pt idx="79">
                  <c:v>0.117490758153375</c:v>
                </c:pt>
                <c:pt idx="80">
                  <c:v>0.117490619191818</c:v>
                </c:pt>
                <c:pt idx="81">
                  <c:v>0.11749049565153</c:v>
                </c:pt>
                <c:pt idx="82">
                  <c:v>0.117490385821125</c:v>
                </c:pt>
                <c:pt idx="83">
                  <c:v>0.117490288179143</c:v>
                </c:pt>
                <c:pt idx="84">
                  <c:v>0.117490201372968</c:v>
                </c:pt>
                <c:pt idx="85">
                  <c:v>0.117490124200093</c:v>
                </c:pt>
                <c:pt idx="86">
                  <c:v>0.11749005559146</c:v>
                </c:pt>
                <c:pt idx="87">
                  <c:v>0.117489994596652</c:v>
                </c:pt>
                <c:pt idx="88">
                  <c:v>0.117489940370725</c:v>
                </c:pt>
                <c:pt idx="89">
                  <c:v>0.117489892162501</c:v>
                </c:pt>
                <c:pt idx="90">
                  <c:v>0.117489849304167</c:v>
                </c:pt>
                <c:pt idx="91">
                  <c:v>0.11748981120202</c:v>
                </c:pt>
                <c:pt idx="92">
                  <c:v>0.117489777328242</c:v>
                </c:pt>
                <c:pt idx="93">
                  <c:v>0.117489747213592</c:v>
                </c:pt>
                <c:pt idx="94">
                  <c:v>0.117489720440901</c:v>
                </c:pt>
                <c:pt idx="95">
                  <c:v>0.117489696639296</c:v>
                </c:pt>
                <c:pt idx="96">
                  <c:v>0.117489675479062</c:v>
                </c:pt>
                <c:pt idx="97">
                  <c:v>0.117489656667075</c:v>
                </c:pt>
                <c:pt idx="98">
                  <c:v>0.117489639942738</c:v>
                </c:pt>
                <c:pt idx="99">
                  <c:v>0.117489625074375</c:v>
                </c:pt>
              </c:numCache>
            </c:numRef>
          </c:yVal>
          <c:smooth val="1"/>
        </c:ser>
        <c:ser>
          <c:idx val="1"/>
          <c:order val="1"/>
          <c:spPr>
            <a:ln>
              <a:noFill/>
            </a:ln>
          </c:spPr>
          <c:marker>
            <c:symbol val="circle"/>
            <c:size val="7"/>
            <c:spPr>
              <a:solidFill>
                <a:srgbClr val="008000"/>
              </a:solidFill>
              <a:ln>
                <a:noFill/>
              </a:ln>
            </c:spPr>
          </c:marker>
          <c:xVal>
            <c:numRef>
              <c:f>'Melt percolation model'!$AY$2:$AY$27</c:f>
              <c:numCache>
                <c:formatCode>0.000</c:formatCode>
                <c:ptCount val="26"/>
                <c:pt idx="0">
                  <c:v>0.04</c:v>
                </c:pt>
                <c:pt idx="1">
                  <c:v>0.04</c:v>
                </c:pt>
                <c:pt idx="2">
                  <c:v>0.04</c:v>
                </c:pt>
                <c:pt idx="3" formatCode="General">
                  <c:v>0.005</c:v>
                </c:pt>
                <c:pt idx="4" formatCode="General">
                  <c:v>0.032</c:v>
                </c:pt>
                <c:pt idx="5" formatCode="General">
                  <c:v>0.041</c:v>
                </c:pt>
                <c:pt idx="6" formatCode="General">
                  <c:v>0.016</c:v>
                </c:pt>
                <c:pt idx="7" formatCode="General">
                  <c:v>0.038</c:v>
                </c:pt>
                <c:pt idx="8" formatCode="General">
                  <c:v>0.038</c:v>
                </c:pt>
                <c:pt idx="9" formatCode="General">
                  <c:v>0.049</c:v>
                </c:pt>
                <c:pt idx="10" formatCode="General">
                  <c:v>0.042</c:v>
                </c:pt>
                <c:pt idx="11" formatCode="General">
                  <c:v>0.042</c:v>
                </c:pt>
                <c:pt idx="12" formatCode="General">
                  <c:v>0.035</c:v>
                </c:pt>
                <c:pt idx="13" formatCode="General">
                  <c:v>0.053</c:v>
                </c:pt>
                <c:pt idx="14" formatCode="General">
                  <c:v>0.022</c:v>
                </c:pt>
                <c:pt idx="15" formatCode="General">
                  <c:v>0.022</c:v>
                </c:pt>
                <c:pt idx="16" formatCode="General">
                  <c:v>0.008</c:v>
                </c:pt>
                <c:pt idx="17" formatCode="General">
                  <c:v>0.017</c:v>
                </c:pt>
                <c:pt idx="18" formatCode="General">
                  <c:v>0.017</c:v>
                </c:pt>
                <c:pt idx="19" formatCode="General">
                  <c:v>0.032</c:v>
                </c:pt>
                <c:pt idx="20" formatCode="General">
                  <c:v>0.032</c:v>
                </c:pt>
                <c:pt idx="21" formatCode="General">
                  <c:v>0.047</c:v>
                </c:pt>
                <c:pt idx="22" formatCode="General">
                  <c:v>0.013</c:v>
                </c:pt>
                <c:pt idx="23" formatCode="General">
                  <c:v>0.013</c:v>
                </c:pt>
                <c:pt idx="24" formatCode="General">
                  <c:v>0.042</c:v>
                </c:pt>
                <c:pt idx="25" formatCode="General">
                  <c:v>0.056</c:v>
                </c:pt>
              </c:numCache>
            </c:numRef>
          </c:xVal>
          <c:yVal>
            <c:numRef>
              <c:f>'Melt percolation model'!$AX$2:$AX$27</c:f>
              <c:numCache>
                <c:formatCode>General</c:formatCode>
                <c:ptCount val="26"/>
                <c:pt idx="0">
                  <c:v>0.12501</c:v>
                </c:pt>
                <c:pt idx="1">
                  <c:v>0.13373</c:v>
                </c:pt>
                <c:pt idx="2">
                  <c:v>0.12302</c:v>
                </c:pt>
                <c:pt idx="3">
                  <c:v>0.12734</c:v>
                </c:pt>
                <c:pt idx="4">
                  <c:v>0.12607</c:v>
                </c:pt>
                <c:pt idx="5">
                  <c:v>0.12389</c:v>
                </c:pt>
                <c:pt idx="6">
                  <c:v>0.11925</c:v>
                </c:pt>
                <c:pt idx="7">
                  <c:v>0.12527</c:v>
                </c:pt>
                <c:pt idx="8">
                  <c:v>0.12552</c:v>
                </c:pt>
                <c:pt idx="9">
                  <c:v>0.12674</c:v>
                </c:pt>
                <c:pt idx="10">
                  <c:v>0.12507</c:v>
                </c:pt>
                <c:pt idx="11">
                  <c:v>0.12481</c:v>
                </c:pt>
                <c:pt idx="12">
                  <c:v>0.12542</c:v>
                </c:pt>
                <c:pt idx="13">
                  <c:v>0.12615</c:v>
                </c:pt>
                <c:pt idx="14">
                  <c:v>0.13453</c:v>
                </c:pt>
                <c:pt idx="15">
                  <c:v>0.12299</c:v>
                </c:pt>
                <c:pt idx="16">
                  <c:v>0.11715</c:v>
                </c:pt>
                <c:pt idx="17">
                  <c:v>0.13029</c:v>
                </c:pt>
                <c:pt idx="18">
                  <c:v>0.1252</c:v>
                </c:pt>
                <c:pt idx="19">
                  <c:v>0.12427</c:v>
                </c:pt>
                <c:pt idx="20">
                  <c:v>0.12226</c:v>
                </c:pt>
                <c:pt idx="21">
                  <c:v>0.12523</c:v>
                </c:pt>
                <c:pt idx="22">
                  <c:v>0.11859</c:v>
                </c:pt>
                <c:pt idx="23">
                  <c:v>0.11775</c:v>
                </c:pt>
                <c:pt idx="25">
                  <c:v>0.12685</c:v>
                </c:pt>
              </c:numCache>
            </c:numRef>
          </c:yVal>
          <c:smooth val="1"/>
        </c:ser>
        <c:ser>
          <c:idx val="2"/>
          <c:order val="2"/>
          <c:spPr>
            <a:ln>
              <a:noFill/>
            </a:ln>
          </c:spPr>
          <c:marker>
            <c:symbol val="square"/>
            <c:size val="12"/>
            <c:spPr>
              <a:solidFill>
                <a:srgbClr val="3366FF"/>
              </a:solidFill>
              <a:ln>
                <a:solidFill>
                  <a:schemeClr val="tx1"/>
                </a:solidFill>
              </a:ln>
            </c:spPr>
          </c:marker>
          <c:xVal>
            <c:numRef>
              <c:f>'Melt percolation model'!$AY$30:$AY$31</c:f>
              <c:numCache>
                <c:formatCode>General</c:formatCode>
                <c:ptCount val="2"/>
                <c:pt idx="0">
                  <c:v>0.0675</c:v>
                </c:pt>
              </c:numCache>
            </c:numRef>
          </c:xVal>
          <c:yVal>
            <c:numRef>
              <c:f>'Melt percolation model'!$AX$30:$AX$31</c:f>
              <c:numCache>
                <c:formatCode>General</c:formatCode>
                <c:ptCount val="2"/>
                <c:pt idx="0">
                  <c:v>0.1296</c:v>
                </c:pt>
              </c:numCache>
            </c:numRef>
          </c:yVal>
          <c:smooth val="1"/>
        </c:ser>
        <c:dLbls>
          <c:showLegendKey val="0"/>
          <c:showVal val="0"/>
          <c:showCatName val="0"/>
          <c:showSerName val="0"/>
          <c:showPercent val="0"/>
          <c:showBubbleSize val="0"/>
        </c:dLbls>
        <c:axId val="2137200456"/>
        <c:axId val="2137192696"/>
      </c:scatterChart>
      <c:valAx>
        <c:axId val="2137200456"/>
        <c:scaling>
          <c:orientation val="minMax"/>
        </c:scaling>
        <c:delete val="0"/>
        <c:axPos val="b"/>
        <c:title>
          <c:tx>
            <c:rich>
              <a:bodyPr/>
              <a:lstStyle/>
              <a:p>
                <a:pPr>
                  <a:defRPr sz="1400" b="1" i="0" u="none" strike="noStrike" baseline="0">
                    <a:solidFill>
                      <a:srgbClr val="000000"/>
                    </a:solidFill>
                    <a:latin typeface="Arial"/>
                    <a:ea typeface="Verdana"/>
                    <a:cs typeface="Arial"/>
                  </a:defRPr>
                </a:pPr>
                <a:r>
                  <a:rPr lang="fr-FR" sz="1400">
                    <a:latin typeface="Arial"/>
                    <a:cs typeface="Arial"/>
                  </a:rPr>
                  <a:t>Lu (ppm)</a:t>
                </a:r>
              </a:p>
            </c:rich>
          </c:tx>
          <c:layout>
            <c:manualLayout>
              <c:xMode val="edge"/>
              <c:yMode val="edge"/>
              <c:x val="0.429270875038925"/>
              <c:y val="0.841892247696167"/>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137192696"/>
        <c:crosses val="autoZero"/>
        <c:crossBetween val="midCat"/>
      </c:valAx>
      <c:valAx>
        <c:axId val="2137192696"/>
        <c:scaling>
          <c:orientation val="minMax"/>
          <c:max val="0.136"/>
          <c:min val="0.11"/>
        </c:scaling>
        <c:delete val="0"/>
        <c:axPos val="l"/>
        <c:title>
          <c:tx>
            <c:rich>
              <a:bodyPr/>
              <a:lstStyle/>
              <a:p>
                <a:pPr>
                  <a:defRPr sz="1400" b="1" i="0" u="none" strike="noStrike" baseline="0">
                    <a:solidFill>
                      <a:srgbClr val="000000"/>
                    </a:solidFill>
                    <a:latin typeface="Arial"/>
                    <a:ea typeface="Verdana"/>
                    <a:cs typeface="Arial"/>
                  </a:defRPr>
                </a:pPr>
                <a:r>
                  <a:rPr lang="fr-FR" sz="1400" b="1" baseline="30000">
                    <a:latin typeface="Arial"/>
                    <a:cs typeface="Arial"/>
                  </a:rPr>
                  <a:t>187</a:t>
                </a:r>
                <a:r>
                  <a:rPr lang="fr-FR" sz="1400" b="1">
                    <a:latin typeface="Arial"/>
                    <a:cs typeface="Arial"/>
                  </a:rPr>
                  <a:t>Os/</a:t>
                </a:r>
                <a:r>
                  <a:rPr lang="fr-FR" sz="1400" b="1" baseline="30000">
                    <a:latin typeface="Arial"/>
                    <a:cs typeface="Arial"/>
                  </a:rPr>
                  <a:t>188</a:t>
                </a:r>
                <a:r>
                  <a:rPr lang="fr-FR" sz="1400" b="1">
                    <a:latin typeface="Arial"/>
                    <a:cs typeface="Arial"/>
                  </a:rPr>
                  <a:t>Os</a:t>
                </a:r>
              </a:p>
            </c:rich>
          </c:tx>
          <c:layout>
            <c:manualLayout>
              <c:xMode val="edge"/>
              <c:yMode val="edge"/>
              <c:x val="0.0266604386316117"/>
              <c:y val="0.354171737996473"/>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Verdana"/>
                <a:cs typeface="Arial"/>
              </a:defRPr>
            </a:pPr>
            <a:endParaRPr lang="fr-FR"/>
          </a:p>
        </c:txPr>
        <c:crossAx val="2137200456"/>
        <c:crosses val="autoZero"/>
        <c:crossBetween val="midCat"/>
      </c:valAx>
      <c:spPr>
        <a:solidFill>
          <a:schemeClr val="bg1"/>
        </a:solidFill>
        <a:ln w="15875">
          <a:solidFill>
            <a:srgbClr val="000000"/>
          </a:solidFill>
          <a:prstDash val="solid"/>
        </a:ln>
      </c:spPr>
    </c:plotArea>
    <c:plotVisOnly val="1"/>
    <c:dispBlanksAs val="gap"/>
    <c:showDLblsOverMax val="0"/>
  </c:chart>
  <c:spPr>
    <a:noFill/>
    <a:ln w="3175">
      <a:noFill/>
      <a:prstDash val="solid"/>
    </a:ln>
  </c:spPr>
  <c:txPr>
    <a:bodyPr/>
    <a:lstStyle/>
    <a:p>
      <a:pPr>
        <a:defRPr sz="550" b="0" i="0" u="none" strike="noStrike" baseline="0">
          <a:solidFill>
            <a:srgbClr val="000000"/>
          </a:solidFill>
          <a:latin typeface="Verdana"/>
          <a:ea typeface="Verdana"/>
          <a:cs typeface="Verdana"/>
        </a:defRPr>
      </a:pPr>
      <a:endParaRPr lang="fr-FR"/>
    </a:p>
  </c:txPr>
  <c:printSettings>
    <c:headerFooter/>
    <c:pageMargins b="1.0" l="0.75" r="0.75" t="1.0"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800" b="0" i="0" baseline="0">
                <a:effectLst/>
              </a:rPr>
              <a:t>From Melt Percolation Model</a:t>
            </a:r>
            <a:endParaRPr lang="fr-FR">
              <a:effectLst/>
            </a:endParaRPr>
          </a:p>
        </c:rich>
      </c:tx>
      <c:overlay val="0"/>
    </c:title>
    <c:autoTitleDeleted val="0"/>
    <c:plotArea>
      <c:layout>
        <c:manualLayout>
          <c:layoutTarget val="inner"/>
          <c:xMode val="edge"/>
          <c:yMode val="edge"/>
          <c:x val="0.202702970205567"/>
          <c:y val="0.121748659622675"/>
          <c:w val="0.708122606868655"/>
          <c:h val="0.641843811321692"/>
        </c:manualLayout>
      </c:layout>
      <c:scatterChart>
        <c:scatterStyle val="smoothMarker"/>
        <c:varyColors val="0"/>
        <c:ser>
          <c:idx val="0"/>
          <c:order val="0"/>
          <c:tx>
            <c:strRef>
              <c:f>'Melt percolation model'!$AM$1</c:f>
              <c:strCache>
                <c:ptCount val="1"/>
                <c:pt idx="0">
                  <c:v>Lu after x passages</c:v>
                </c:pt>
              </c:strCache>
            </c:strRef>
          </c:tx>
          <c:spPr>
            <a:ln w="25400">
              <a:solidFill>
                <a:schemeClr val="accent2">
                  <a:lumMod val="50000"/>
                </a:schemeClr>
              </a:solidFill>
              <a:prstDash val="solid"/>
            </a:ln>
          </c:spPr>
          <c:marker>
            <c:symbol val="diamond"/>
            <c:size val="6"/>
            <c:spPr>
              <a:solidFill>
                <a:schemeClr val="accent2">
                  <a:lumMod val="50000"/>
                </a:schemeClr>
              </a:solidFill>
              <a:ln>
                <a:solidFill>
                  <a:schemeClr val="accent2">
                    <a:lumMod val="50000"/>
                  </a:schemeClr>
                </a:solidFill>
              </a:ln>
            </c:spPr>
          </c:marker>
          <c:xVal>
            <c:numRef>
              <c:f>'Melt percolation model'!$X$2:$X$101</c:f>
              <c:numCache>
                <c:formatCode>0.00</c:formatCode>
                <c:ptCount val="100"/>
                <c:pt idx="0">
                  <c:v>4.459974318509579</c:v>
                </c:pt>
                <c:pt idx="1">
                  <c:v>4.163516379430102</c:v>
                </c:pt>
                <c:pt idx="2">
                  <c:v>3.884448799243458</c:v>
                </c:pt>
                <c:pt idx="3">
                  <c:v>3.622707016248368</c:v>
                </c:pt>
                <c:pt idx="4">
                  <c:v>3.378052894259488</c:v>
                </c:pt>
                <c:pt idx="5">
                  <c:v>3.15010013475017</c:v>
                </c:pt>
                <c:pt idx="6">
                  <c:v>2.938339713813056</c:v>
                </c:pt>
                <c:pt idx="7">
                  <c:v>2.742164464917841</c:v>
                </c:pt>
                <c:pt idx="8">
                  <c:v>2.560892138020082</c:v>
                </c:pt>
                <c:pt idx="9">
                  <c:v>2.393786466249941</c:v>
                </c:pt>
                <c:pt idx="10">
                  <c:v>2.240075951870754</c:v>
                </c:pt>
                <c:pt idx="11">
                  <c:v>2.098970236768104</c:v>
                </c:pt>
                <c:pt idx="12">
                  <c:v>1.96967404663979</c:v>
                </c:pt>
                <c:pt idx="13">
                  <c:v>1.851398792522235</c:v>
                </c:pt>
                <c:pt idx="14">
                  <c:v>1.74337198058673</c:v>
                </c:pt>
                <c:pt idx="15">
                  <c:v>1.644844624778996</c:v>
                </c:pt>
                <c:pt idx="16">
                  <c:v>1.555096880928711</c:v>
                </c:pt>
                <c:pt idx="17">
                  <c:v>1.473442129557694</c:v>
                </c:pt>
                <c:pt idx="18">
                  <c:v>1.39922973163276</c:v>
                </c:pt>
                <c:pt idx="19">
                  <c:v>1.331846670343865</c:v>
                </c:pt>
                <c:pt idx="20">
                  <c:v>1.270718275487852</c:v>
                </c:pt>
                <c:pt idx="21">
                  <c:v>1.215308207483837</c:v>
                </c:pt>
                <c:pt idx="22">
                  <c:v>1.165117857186924</c:v>
                </c:pt>
                <c:pt idx="23">
                  <c:v>1.11968529678373</c:v>
                </c:pt>
                <c:pt idx="24">
                  <c:v>1.078583897033897</c:v>
                </c:pt>
                <c:pt idx="25">
                  <c:v>1.041420707538156</c:v>
                </c:pt>
                <c:pt idx="26">
                  <c:v>1.007834679892274</c:v>
                </c:pt>
                <c:pt idx="27">
                  <c:v>0.977494798671382</c:v>
                </c:pt>
                <c:pt idx="28">
                  <c:v>0.950098172194611</c:v>
                </c:pt>
                <c:pt idx="29">
                  <c:v>0.925368123871144</c:v>
                </c:pt>
                <c:pt idx="30">
                  <c:v>0.903052315495644</c:v>
                </c:pt>
                <c:pt idx="31">
                  <c:v>0.88292092598226</c:v>
                </c:pt>
                <c:pt idx="32">
                  <c:v>0.864764902527679</c:v>
                </c:pt>
                <c:pt idx="33">
                  <c:v>0.848394295899361</c:v>
                </c:pt>
                <c:pt idx="34">
                  <c:v>0.833636687287152</c:v>
                </c:pt>
                <c:pt idx="35">
                  <c:v>0.820335710778763</c:v>
                </c:pt>
                <c:pt idx="36">
                  <c:v>0.808349672881305</c:v>
                </c:pt>
                <c:pt idx="37">
                  <c:v>0.797550268486972</c:v>
                </c:pt>
                <c:pt idx="38">
                  <c:v>0.78782139116217</c:v>
                </c:pt>
                <c:pt idx="39">
                  <c:v>0.779058034531966</c:v>
                </c:pt>
                <c:pt idx="40">
                  <c:v>0.77116528075581</c:v>
                </c:pt>
                <c:pt idx="41">
                  <c:v>0.764057371578944</c:v>
                </c:pt>
                <c:pt idx="42">
                  <c:v>0.757656857140595</c:v>
                </c:pt>
                <c:pt idx="43">
                  <c:v>0.751893817578669</c:v>
                </c:pt>
                <c:pt idx="44">
                  <c:v>0.746705152453254</c:v>
                </c:pt>
                <c:pt idx="45">
                  <c:v>0.742033933086742</c:v>
                </c:pt>
                <c:pt idx="46">
                  <c:v>0.737828813062144</c:v>
                </c:pt>
                <c:pt idx="47">
                  <c:v>0.734043492312982</c:v>
                </c:pt>
                <c:pt idx="48">
                  <c:v>0.730636230462456</c:v>
                </c:pt>
                <c:pt idx="49">
                  <c:v>0.727569405313883</c:v>
                </c:pt>
                <c:pt idx="50">
                  <c:v>0.724809112649203</c:v>
                </c:pt>
                <c:pt idx="51">
                  <c:v>0.722324803750211</c:v>
                </c:pt>
                <c:pt idx="52">
                  <c:v>0.720088957312787</c:v>
                </c:pt>
                <c:pt idx="53">
                  <c:v>0.718076782673508</c:v>
                </c:pt>
                <c:pt idx="54">
                  <c:v>0.71626595150796</c:v>
                </c:pt>
                <c:pt idx="55">
                  <c:v>0.71463635538873</c:v>
                </c:pt>
                <c:pt idx="56">
                  <c:v>0.713169886807313</c:v>
                </c:pt>
                <c:pt idx="57">
                  <c:v>0.71185024146725</c:v>
                </c:pt>
                <c:pt idx="58">
                  <c:v>0.710662739845479</c:v>
                </c:pt>
                <c:pt idx="59">
                  <c:v>0.709594166195243</c:v>
                </c:pt>
                <c:pt idx="60">
                  <c:v>0.708632623327112</c:v>
                </c:pt>
                <c:pt idx="61">
                  <c:v>0.707767401655345</c:v>
                </c:pt>
                <c:pt idx="62">
                  <c:v>0.706988861135362</c:v>
                </c:pt>
                <c:pt idx="63">
                  <c:v>0.706288324845265</c:v>
                </c:pt>
                <c:pt idx="64">
                  <c:v>0.705657983080753</c:v>
                </c:pt>
                <c:pt idx="65">
                  <c:v>0.705090806939158</c:v>
                </c:pt>
                <c:pt idx="66">
                  <c:v>0.704580470465337</c:v>
                </c:pt>
                <c:pt idx="67">
                  <c:v>0.704121280520558</c:v>
                </c:pt>
                <c:pt idx="68">
                  <c:v>0.703708113615883</c:v>
                </c:pt>
                <c:pt idx="69">
                  <c:v>0.703336359024594</c:v>
                </c:pt>
                <c:pt idx="70">
                  <c:v>0.703001867554486</c:v>
                </c:pt>
                <c:pt idx="71">
                  <c:v>0.70270090542095</c:v>
                </c:pt>
                <c:pt idx="72">
                  <c:v>0.702430112716227</c:v>
                </c:pt>
                <c:pt idx="73">
                  <c:v>0.702186466019515</c:v>
                </c:pt>
                <c:pt idx="74">
                  <c:v>0.701967244737191</c:v>
                </c:pt>
                <c:pt idx="75">
                  <c:v>0.701770000802762</c:v>
                </c:pt>
                <c:pt idx="76">
                  <c:v>0.701592531402601</c:v>
                </c:pt>
                <c:pt idx="77">
                  <c:v>0.701432854426444</c:v>
                </c:pt>
                <c:pt idx="78">
                  <c:v>0.701289186371356</c:v>
                </c:pt>
                <c:pt idx="79">
                  <c:v>0.701159922454714</c:v>
                </c:pt>
                <c:pt idx="80">
                  <c:v>0.701043618715969</c:v>
                </c:pt>
                <c:pt idx="81">
                  <c:v>0.700938975908778</c:v>
                </c:pt>
                <c:pt idx="82">
                  <c:v>0.700844825004824</c:v>
                </c:pt>
                <c:pt idx="83">
                  <c:v>0.700760114148373</c:v>
                </c:pt>
                <c:pt idx="84">
                  <c:v>0.700683896916647</c:v>
                </c:pt>
                <c:pt idx="85">
                  <c:v>0.700615321755509</c:v>
                </c:pt>
                <c:pt idx="86">
                  <c:v>0.700553622472969</c:v>
                </c:pt>
                <c:pt idx="87">
                  <c:v>0.700498109684722</c:v>
                </c:pt>
                <c:pt idx="88">
                  <c:v>0.700448163116488</c:v>
                </c:pt>
                <c:pt idx="89">
                  <c:v>0.70040322467743</c:v>
                </c:pt>
                <c:pt idx="90">
                  <c:v>0.700362792227486</c:v>
                </c:pt>
                <c:pt idx="91">
                  <c:v>0.700326413969144</c:v>
                </c:pt>
                <c:pt idx="92">
                  <c:v>0.700293683401167</c:v>
                </c:pt>
                <c:pt idx="93">
                  <c:v>0.700264234777974</c:v>
                </c:pt>
                <c:pt idx="94">
                  <c:v>0.700237739024062</c:v>
                </c:pt>
                <c:pt idx="95">
                  <c:v>0.700213900057877</c:v>
                </c:pt>
                <c:pt idx="96">
                  <c:v>0.700192451484125</c:v>
                </c:pt>
                <c:pt idx="97">
                  <c:v>0.700173153617616</c:v>
                </c:pt>
                <c:pt idx="98">
                  <c:v>0.700155790805418</c:v>
                </c:pt>
                <c:pt idx="99">
                  <c:v>0.700140169017437</c:v>
                </c:pt>
              </c:numCache>
            </c:numRef>
          </c:xVal>
          <c:yVal>
            <c:numRef>
              <c:f>'Melt percolation model'!$AM$2:$AM$101</c:f>
              <c:numCache>
                <c:formatCode>0.0000</c:formatCode>
                <c:ptCount val="100"/>
                <c:pt idx="0">
                  <c:v>0.076902671928985</c:v>
                </c:pt>
                <c:pt idx="1">
                  <c:v>0.071002692692447</c:v>
                </c:pt>
                <c:pt idx="2">
                  <c:v>0.0654563689029771</c:v>
                </c:pt>
                <c:pt idx="3">
                  <c:v>0.0602613173686127</c:v>
                </c:pt>
                <c:pt idx="4">
                  <c:v>0.0554117656910487</c:v>
                </c:pt>
                <c:pt idx="5">
                  <c:v>0.0508990672819116</c:v>
                </c:pt>
                <c:pt idx="6">
                  <c:v>0.0467122136059924</c:v>
                </c:pt>
                <c:pt idx="7">
                  <c:v>0.0428383265120018</c:v>
                </c:pt>
                <c:pt idx="8">
                  <c:v>0.039263117742613</c:v>
                </c:pt>
                <c:pt idx="9">
                  <c:v>0.0359713067333714</c:v>
                </c:pt>
                <c:pt idx="10">
                  <c:v>0.0329469913965156</c:v>
                </c:pt>
                <c:pt idx="11">
                  <c:v>0.030173969615635</c:v>
                </c:pt>
                <c:pt idx="12">
                  <c:v>0.027636011602385</c:v>
                </c:pt>
                <c:pt idx="13">
                  <c:v>0.0253170850977478</c:v>
                </c:pt>
                <c:pt idx="14">
                  <c:v>0.0232015366878816</c:v>
                </c:pt>
                <c:pt idx="15">
                  <c:v>0.0212742333220771</c:v>
                </c:pt>
                <c:pt idx="16">
                  <c:v>0.0195206685513664</c:v>
                </c:pt>
                <c:pt idx="17">
                  <c:v>0.0179270381348185</c:v>
                </c:pt>
                <c:pt idx="18">
                  <c:v>0.016480289564285</c:v>
                </c:pt>
                <c:pt idx="19">
                  <c:v>0.0151681498052418</c:v>
                </c:pt>
                <c:pt idx="20">
                  <c:v>0.0139791351978833</c:v>
                </c:pt>
                <c:pt idx="21">
                  <c:v>0.012902547053689</c:v>
                </c:pt>
                <c:pt idx="22">
                  <c:v>0.0119284560524795</c:v>
                </c:pt>
                <c:pt idx="23">
                  <c:v>0.0110476781183306</c:v>
                </c:pt>
                <c:pt idx="24">
                  <c:v>0.0102517440466064</c:v>
                </c:pt>
                <c:pt idx="25">
                  <c:v>0.00953286477955079</c:v>
                </c:pt>
                <c:pt idx="26">
                  <c:v>0.00888389389026519</c:v>
                </c:pt>
                <c:pt idx="27">
                  <c:v>0.00829828853687473</c:v>
                </c:pt>
                <c:pt idx="28">
                  <c:v>0.0077700698900978</c:v>
                </c:pt>
                <c:pt idx="29">
                  <c:v>0.00729378381645837</c:v>
                </c:pt>
                <c:pt idx="30">
                  <c:v>0.00686446241315065</c:v>
                </c:pt>
                <c:pt idx="31">
                  <c:v>0.00647758683565557</c:v>
                </c:pt>
                <c:pt idx="32">
                  <c:v>0.00612905173197557</c:v>
                </c:pt>
                <c:pt idx="33">
                  <c:v>0.00581513149418343</c:v>
                </c:pt>
                <c:pt idx="34">
                  <c:v>0.00553244845543113</c:v>
                </c:pt>
                <c:pt idx="35">
                  <c:v>0.00527794309546846</c:v>
                </c:pt>
                <c:pt idx="36">
                  <c:v>0.00504884626722826</c:v>
                </c:pt>
                <c:pt idx="37">
                  <c:v>0.00484265341863155</c:v>
                </c:pt>
                <c:pt idx="38">
                  <c:v>0.00465710075526517</c:v>
                </c:pt>
                <c:pt idx="39">
                  <c:v>0.00449014326911465</c:v>
                </c:pt>
                <c:pt idx="40">
                  <c:v>0.00433993454450757</c:v>
                </c:pt>
                <c:pt idx="41">
                  <c:v>0.00420480824350479</c:v>
                </c:pt>
                <c:pt idx="42">
                  <c:v>0.00408326116806199</c:v>
                </c:pt>
                <c:pt idx="43">
                  <c:v>0.00397393779445959</c:v>
                </c:pt>
                <c:pt idx="44">
                  <c:v>0.00387561617601926</c:v>
                </c:pt>
                <c:pt idx="45">
                  <c:v>0.00378719511238729</c:v>
                </c:pt>
                <c:pt idx="46">
                  <c:v>0.00370768248718327</c:v>
                </c:pt>
                <c:pt idx="47">
                  <c:v>0.00363618468020154</c:v>
                </c:pt>
                <c:pt idx="48">
                  <c:v>0.00357189696530823</c:v>
                </c:pt>
                <c:pt idx="49">
                  <c:v>0.00351409481046172</c:v>
                </c:pt>
                <c:pt idx="50">
                  <c:v>0.00346212600171684</c:v>
                </c:pt>
                <c:pt idx="51">
                  <c:v>0.00341540351851455</c:v>
                </c:pt>
                <c:pt idx="52">
                  <c:v>0.00337339909290713</c:v>
                </c:pt>
                <c:pt idx="53">
                  <c:v>0.00333563739055028</c:v>
                </c:pt>
                <c:pt idx="54">
                  <c:v>0.00330169075625477</c:v>
                </c:pt>
                <c:pt idx="55">
                  <c:v>0.00327117447159965</c:v>
                </c:pt>
                <c:pt idx="56">
                  <c:v>0.00324374247654337</c:v>
                </c:pt>
                <c:pt idx="57">
                  <c:v>0.003219083511121</c:v>
                </c:pt>
                <c:pt idx="58">
                  <c:v>0.00319691763718073</c:v>
                </c:pt>
                <c:pt idx="59">
                  <c:v>0.00317699310369685</c:v>
                </c:pt>
                <c:pt idx="60">
                  <c:v>0.00315908352250579</c:v>
                </c:pt>
                <c:pt idx="61">
                  <c:v>0.00314298532435852</c:v>
                </c:pt>
                <c:pt idx="62">
                  <c:v>0.0031285154679799</c:v>
                </c:pt>
                <c:pt idx="63">
                  <c:v>0.00311550937738648</c:v>
                </c:pt>
                <c:pt idx="64">
                  <c:v>0.00310381908505532</c:v>
                </c:pt>
                <c:pt idx="65">
                  <c:v>0.0030933115606711</c:v>
                </c:pt>
                <c:pt idx="66">
                  <c:v>0.00308386720712312</c:v>
                </c:pt>
                <c:pt idx="67">
                  <c:v>0.00307537850719179</c:v>
                </c:pt>
                <c:pt idx="68">
                  <c:v>0.00306774880596983</c:v>
                </c:pt>
                <c:pt idx="69">
                  <c:v>0.00306089121551989</c:v>
                </c:pt>
                <c:pt idx="70">
                  <c:v>0.0030547276295905</c:v>
                </c:pt>
                <c:pt idx="71">
                  <c:v>0.00304918783740756</c:v>
                </c:pt>
                <c:pt idx="72">
                  <c:v>0.00304420872663989</c:v>
                </c:pt>
                <c:pt idx="73">
                  <c:v>0.0030397335666153</c:v>
                </c:pt>
                <c:pt idx="74">
                  <c:v>0.0030357113637469</c:v>
                </c:pt>
                <c:pt idx="75">
                  <c:v>0.00303209628192761</c:v>
                </c:pt>
                <c:pt idx="76">
                  <c:v>0.00302884712137043</c:v>
                </c:pt>
                <c:pt idx="77">
                  <c:v>0.00302592685002237</c:v>
                </c:pt>
                <c:pt idx="78">
                  <c:v>0.0030233021822654</c:v>
                </c:pt>
                <c:pt idx="79">
                  <c:v>0.00302094320014645</c:v>
                </c:pt>
                <c:pt idx="80">
                  <c:v>0.00301882301285434</c:v>
                </c:pt>
                <c:pt idx="81">
                  <c:v>0.00301691745059068</c:v>
                </c:pt>
                <c:pt idx="82">
                  <c:v>0.00301520478936816</c:v>
                </c:pt>
                <c:pt idx="83">
                  <c:v>0.00301366550361758</c:v>
                </c:pt>
                <c:pt idx="84">
                  <c:v>0.00301228204379843</c:v>
                </c:pt>
                <c:pt idx="85">
                  <c:v>0.00301103863648972</c:v>
                </c:pt>
                <c:pt idx="86">
                  <c:v>0.00300992110469193</c:v>
                </c:pt>
                <c:pt idx="87">
                  <c:v>0.00300891670629903</c:v>
                </c:pt>
                <c:pt idx="88">
                  <c:v>0.00300801398890557</c:v>
                </c:pt>
                <c:pt idx="89">
                  <c:v>0.00300720265929837</c:v>
                </c:pt>
                <c:pt idx="90">
                  <c:v>0.00300647346614911</c:v>
                </c:pt>
                <c:pt idx="91">
                  <c:v>0.00300581809457348</c:v>
                </c:pt>
                <c:pt idx="92">
                  <c:v>0.00300522907135757</c:v>
                </c:pt>
                <c:pt idx="93">
                  <c:v>0.0030046996797728</c:v>
                </c:pt>
                <c:pt idx="94">
                  <c:v>0.00300422388301008</c:v>
                </c:pt>
                <c:pt idx="95">
                  <c:v>0.00300379625536133</c:v>
                </c:pt>
                <c:pt idx="96">
                  <c:v>0.00300341192036499</c:v>
                </c:pt>
                <c:pt idx="97">
                  <c:v>0.00300306649521106</c:v>
                </c:pt>
                <c:pt idx="98">
                  <c:v>0.00300275604077237</c:v>
                </c:pt>
                <c:pt idx="99">
                  <c:v>0.00300247701669304</c:v>
                </c:pt>
              </c:numCache>
            </c:numRef>
          </c:yVal>
          <c:smooth val="1"/>
        </c:ser>
        <c:ser>
          <c:idx val="1"/>
          <c:order val="1"/>
          <c:spPr>
            <a:ln>
              <a:noFill/>
            </a:ln>
          </c:spPr>
          <c:marker>
            <c:symbol val="circle"/>
            <c:size val="7"/>
            <c:spPr>
              <a:solidFill>
                <a:srgbClr val="008000"/>
              </a:solidFill>
              <a:ln>
                <a:noFill/>
              </a:ln>
            </c:spPr>
          </c:marker>
          <c:xVal>
            <c:numRef>
              <c:f>'Melt percolation model'!$AW$2:$AW$27</c:f>
              <c:numCache>
                <c:formatCode>General</c:formatCode>
                <c:ptCount val="26"/>
                <c:pt idx="0">
                  <c:v>3.15</c:v>
                </c:pt>
                <c:pt idx="1">
                  <c:v>3.15</c:v>
                </c:pt>
                <c:pt idx="2">
                  <c:v>3.15</c:v>
                </c:pt>
                <c:pt idx="3">
                  <c:v>1.17</c:v>
                </c:pt>
                <c:pt idx="4">
                  <c:v>3.32</c:v>
                </c:pt>
                <c:pt idx="5">
                  <c:v>2.62</c:v>
                </c:pt>
                <c:pt idx="6">
                  <c:v>1.43</c:v>
                </c:pt>
                <c:pt idx="7">
                  <c:v>3.08</c:v>
                </c:pt>
                <c:pt idx="8">
                  <c:v>3.08</c:v>
                </c:pt>
                <c:pt idx="9">
                  <c:v>3.14</c:v>
                </c:pt>
                <c:pt idx="10">
                  <c:v>2.99</c:v>
                </c:pt>
                <c:pt idx="11">
                  <c:v>2.99</c:v>
                </c:pt>
                <c:pt idx="12">
                  <c:v>2.92</c:v>
                </c:pt>
                <c:pt idx="13">
                  <c:v>3.63</c:v>
                </c:pt>
                <c:pt idx="14">
                  <c:v>1.66</c:v>
                </c:pt>
                <c:pt idx="15">
                  <c:v>1.66</c:v>
                </c:pt>
                <c:pt idx="16">
                  <c:v>0.82</c:v>
                </c:pt>
                <c:pt idx="17">
                  <c:v>1.49</c:v>
                </c:pt>
                <c:pt idx="18">
                  <c:v>1.49</c:v>
                </c:pt>
                <c:pt idx="19">
                  <c:v>2.54</c:v>
                </c:pt>
                <c:pt idx="20">
                  <c:v>2.54</c:v>
                </c:pt>
                <c:pt idx="21">
                  <c:v>2.97</c:v>
                </c:pt>
                <c:pt idx="22">
                  <c:v>1.22</c:v>
                </c:pt>
                <c:pt idx="23">
                  <c:v>1.22</c:v>
                </c:pt>
                <c:pt idx="24">
                  <c:v>2.99</c:v>
                </c:pt>
                <c:pt idx="25">
                  <c:v>3.55</c:v>
                </c:pt>
              </c:numCache>
            </c:numRef>
          </c:xVal>
          <c:yVal>
            <c:numRef>
              <c:f>'Melt percolation model'!$AY$2:$AY$27</c:f>
              <c:numCache>
                <c:formatCode>0.000</c:formatCode>
                <c:ptCount val="26"/>
                <c:pt idx="0">
                  <c:v>0.04</c:v>
                </c:pt>
                <c:pt idx="1">
                  <c:v>0.04</c:v>
                </c:pt>
                <c:pt idx="2">
                  <c:v>0.04</c:v>
                </c:pt>
                <c:pt idx="3" formatCode="General">
                  <c:v>0.005</c:v>
                </c:pt>
                <c:pt idx="4" formatCode="General">
                  <c:v>0.032</c:v>
                </c:pt>
                <c:pt idx="5" formatCode="General">
                  <c:v>0.041</c:v>
                </c:pt>
                <c:pt idx="6" formatCode="General">
                  <c:v>0.016</c:v>
                </c:pt>
                <c:pt idx="7" formatCode="General">
                  <c:v>0.038</c:v>
                </c:pt>
                <c:pt idx="8" formatCode="General">
                  <c:v>0.038</c:v>
                </c:pt>
                <c:pt idx="9" formatCode="General">
                  <c:v>0.049</c:v>
                </c:pt>
                <c:pt idx="10" formatCode="General">
                  <c:v>0.042</c:v>
                </c:pt>
                <c:pt idx="11" formatCode="General">
                  <c:v>0.042</c:v>
                </c:pt>
                <c:pt idx="12" formatCode="General">
                  <c:v>0.035</c:v>
                </c:pt>
                <c:pt idx="13" formatCode="General">
                  <c:v>0.053</c:v>
                </c:pt>
                <c:pt idx="14" formatCode="General">
                  <c:v>0.022</c:v>
                </c:pt>
                <c:pt idx="15" formatCode="General">
                  <c:v>0.022</c:v>
                </c:pt>
                <c:pt idx="16" formatCode="General">
                  <c:v>0.008</c:v>
                </c:pt>
                <c:pt idx="17" formatCode="General">
                  <c:v>0.017</c:v>
                </c:pt>
                <c:pt idx="18" formatCode="General">
                  <c:v>0.017</c:v>
                </c:pt>
                <c:pt idx="19" formatCode="General">
                  <c:v>0.032</c:v>
                </c:pt>
                <c:pt idx="20" formatCode="General">
                  <c:v>0.032</c:v>
                </c:pt>
                <c:pt idx="21" formatCode="General">
                  <c:v>0.047</c:v>
                </c:pt>
                <c:pt idx="22" formatCode="General">
                  <c:v>0.013</c:v>
                </c:pt>
                <c:pt idx="23" formatCode="General">
                  <c:v>0.013</c:v>
                </c:pt>
                <c:pt idx="24" formatCode="General">
                  <c:v>0.042</c:v>
                </c:pt>
                <c:pt idx="25" formatCode="General">
                  <c:v>0.056</c:v>
                </c:pt>
              </c:numCache>
            </c:numRef>
          </c:yVal>
          <c:smooth val="1"/>
        </c:ser>
        <c:ser>
          <c:idx val="2"/>
          <c:order val="2"/>
          <c:spPr>
            <a:ln>
              <a:noFill/>
            </a:ln>
          </c:spPr>
          <c:marker>
            <c:symbol val="square"/>
            <c:size val="12"/>
            <c:spPr>
              <a:solidFill>
                <a:srgbClr val="3366FF"/>
              </a:solidFill>
              <a:ln>
                <a:solidFill>
                  <a:schemeClr val="tx1"/>
                </a:solidFill>
              </a:ln>
            </c:spPr>
          </c:marker>
          <c:xVal>
            <c:numRef>
              <c:f>'Melt percolation model'!$AW$30:$AW$31</c:f>
              <c:numCache>
                <c:formatCode>General</c:formatCode>
                <c:ptCount val="2"/>
                <c:pt idx="0">
                  <c:v>4.2</c:v>
                </c:pt>
              </c:numCache>
            </c:numRef>
          </c:xVal>
          <c:yVal>
            <c:numRef>
              <c:f>'Melt percolation model'!$AY$30:$AY$31</c:f>
              <c:numCache>
                <c:formatCode>General</c:formatCode>
                <c:ptCount val="2"/>
                <c:pt idx="0">
                  <c:v>0.0675</c:v>
                </c:pt>
              </c:numCache>
            </c:numRef>
          </c:yVal>
          <c:smooth val="1"/>
        </c:ser>
        <c:dLbls>
          <c:showLegendKey val="0"/>
          <c:showVal val="0"/>
          <c:showCatName val="0"/>
          <c:showSerName val="0"/>
          <c:showPercent val="0"/>
          <c:showBubbleSize val="0"/>
        </c:dLbls>
        <c:axId val="2137145480"/>
        <c:axId val="2137136872"/>
      </c:scatterChart>
      <c:valAx>
        <c:axId val="2137145480"/>
        <c:scaling>
          <c:orientation val="minMax"/>
        </c:scaling>
        <c:delete val="0"/>
        <c:axPos val="b"/>
        <c:title>
          <c:tx>
            <c:rich>
              <a:bodyPr/>
              <a:lstStyle/>
              <a:p>
                <a:pPr>
                  <a:defRPr sz="1400" b="1" i="0" u="none" strike="noStrike" baseline="0">
                    <a:solidFill>
                      <a:srgbClr val="000000"/>
                    </a:solidFill>
                    <a:latin typeface="Arial"/>
                    <a:ea typeface="Verdana"/>
                    <a:cs typeface="Arial"/>
                  </a:defRPr>
                </a:pPr>
                <a:r>
                  <a:rPr lang="fr-FR" sz="1400">
                    <a:latin typeface="Arial"/>
                    <a:cs typeface="Arial"/>
                  </a:rPr>
                  <a:t>Al</a:t>
                </a:r>
                <a:r>
                  <a:rPr lang="fr-FR" sz="1400" baseline="-25000">
                    <a:latin typeface="Arial"/>
                    <a:cs typeface="Arial"/>
                  </a:rPr>
                  <a:t>2</a:t>
                </a:r>
                <a:r>
                  <a:rPr lang="fr-FR" sz="1400">
                    <a:latin typeface="Arial"/>
                    <a:cs typeface="Arial"/>
                  </a:rPr>
                  <a:t>O</a:t>
                </a:r>
                <a:r>
                  <a:rPr lang="fr-FR" sz="1400" baseline="-25000">
                    <a:latin typeface="Arial"/>
                    <a:cs typeface="Arial"/>
                  </a:rPr>
                  <a:t>3</a:t>
                </a:r>
                <a:r>
                  <a:rPr lang="fr-FR" sz="1400">
                    <a:latin typeface="Arial"/>
                    <a:cs typeface="Arial"/>
                  </a:rPr>
                  <a:t> (wt. %)</a:t>
                </a:r>
              </a:p>
            </c:rich>
          </c:tx>
          <c:layout>
            <c:manualLayout>
              <c:xMode val="edge"/>
              <c:yMode val="edge"/>
              <c:x val="0.429270875038925"/>
              <c:y val="0.8418922476961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137136872"/>
        <c:crosses val="autoZero"/>
        <c:crossBetween val="midCat"/>
      </c:valAx>
      <c:valAx>
        <c:axId val="2137136872"/>
        <c:scaling>
          <c:orientation val="minMax"/>
        </c:scaling>
        <c:delete val="0"/>
        <c:axPos val="l"/>
        <c:title>
          <c:tx>
            <c:rich>
              <a:bodyPr/>
              <a:lstStyle/>
              <a:p>
                <a:pPr>
                  <a:defRPr sz="1400" b="1" i="0" u="none" strike="noStrike" baseline="0">
                    <a:solidFill>
                      <a:srgbClr val="000000"/>
                    </a:solidFill>
                    <a:latin typeface="Arial"/>
                    <a:ea typeface="Verdana"/>
                    <a:cs typeface="Arial"/>
                  </a:defRPr>
                </a:pPr>
                <a:r>
                  <a:rPr lang="fr-FR" sz="1400" b="1" baseline="0">
                    <a:latin typeface="Arial"/>
                    <a:cs typeface="Arial"/>
                  </a:rPr>
                  <a:t>Lu (ppm)</a:t>
                </a:r>
              </a:p>
            </c:rich>
          </c:tx>
          <c:layout>
            <c:manualLayout>
              <c:xMode val="edge"/>
              <c:yMode val="edge"/>
              <c:x val="0.0266604386316117"/>
              <c:y val="0.354171737996473"/>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Verdana"/>
                <a:cs typeface="Arial"/>
              </a:defRPr>
            </a:pPr>
            <a:endParaRPr lang="fr-FR"/>
          </a:p>
        </c:txPr>
        <c:crossAx val="2137145480"/>
        <c:crosses val="autoZero"/>
        <c:crossBetween val="midCat"/>
      </c:valAx>
      <c:spPr>
        <a:solidFill>
          <a:schemeClr val="bg1"/>
        </a:solidFill>
        <a:ln w="15875">
          <a:solidFill>
            <a:srgbClr val="000000"/>
          </a:solidFill>
          <a:prstDash val="solid"/>
        </a:ln>
      </c:spPr>
    </c:plotArea>
    <c:plotVisOnly val="1"/>
    <c:dispBlanksAs val="gap"/>
    <c:showDLblsOverMax val="0"/>
  </c:chart>
  <c:spPr>
    <a:noFill/>
    <a:ln w="3175">
      <a:noFill/>
      <a:prstDash val="solid"/>
    </a:ln>
  </c:spPr>
  <c:txPr>
    <a:bodyPr/>
    <a:lstStyle/>
    <a:p>
      <a:pPr>
        <a:defRPr sz="550" b="0" i="0" u="none" strike="noStrike" baseline="0">
          <a:solidFill>
            <a:srgbClr val="000000"/>
          </a:solidFill>
          <a:latin typeface="Verdana"/>
          <a:ea typeface="Verdana"/>
          <a:cs typeface="Verdana"/>
        </a:defRPr>
      </a:pPr>
      <a:endParaRPr lang="fr-FR"/>
    </a:p>
  </c:txPr>
  <c:printSettings>
    <c:headerFooter/>
    <c:pageMargins b="1.0" l="0.75" r="0.75" t="1.0"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spPr>
            <a:ln w="47625">
              <a:noFill/>
            </a:ln>
            <a:effectLst/>
          </c:spPr>
          <c:marker>
            <c:symbol val="diamond"/>
            <c:size val="5"/>
            <c:spPr>
              <a:solidFill>
                <a:schemeClr val="tx2">
                  <a:lumMod val="75000"/>
                </a:schemeClr>
              </a:solidFill>
              <a:ln>
                <a:noFill/>
              </a:ln>
              <a:effectLst/>
            </c:spPr>
          </c:marker>
          <c:xVal>
            <c:numRef>
              <c:f>'Non-modal partial melting'!$U$15:$U$215</c:f>
              <c:numCache>
                <c:formatCode>0.000</c:formatCode>
                <c:ptCount val="201"/>
                <c:pt idx="0">
                  <c:v>0.0675</c:v>
                </c:pt>
                <c:pt idx="1">
                  <c:v>0.067368067535635</c:v>
                </c:pt>
                <c:pt idx="2">
                  <c:v>0.0672352687222531</c:v>
                </c:pt>
                <c:pt idx="3">
                  <c:v>0.0671015982244347</c:v>
                </c:pt>
                <c:pt idx="4">
                  <c:v>0.0669670506688169</c:v>
                </c:pt>
                <c:pt idx="5">
                  <c:v>0.066831620643778</c:v>
                </c:pt>
                <c:pt idx="6">
                  <c:v>0.0666953026991188</c:v>
                </c:pt>
                <c:pt idx="7">
                  <c:v>0.0665580913457401</c:v>
                </c:pt>
                <c:pt idx="8">
                  <c:v>0.0664199810553184</c:v>
                </c:pt>
                <c:pt idx="9">
                  <c:v>0.0662809662599769</c:v>
                </c:pt>
                <c:pt idx="10">
                  <c:v>0.0661410413519548</c:v>
                </c:pt>
                <c:pt idx="11">
                  <c:v>0.0660002006832721</c:v>
                </c:pt>
                <c:pt idx="12">
                  <c:v>0.0658584385653923</c:v>
                </c:pt>
                <c:pt idx="13">
                  <c:v>0.0657157492688809</c:v>
                </c:pt>
                <c:pt idx="14">
                  <c:v>0.0655721270230608</c:v>
                </c:pt>
                <c:pt idx="15">
                  <c:v>0.065427566015665</c:v>
                </c:pt>
                <c:pt idx="16">
                  <c:v>0.0652820603924848</c:v>
                </c:pt>
                <c:pt idx="17">
                  <c:v>0.0651356042570155</c:v>
                </c:pt>
                <c:pt idx="18">
                  <c:v>0.0649881916700977</c:v>
                </c:pt>
                <c:pt idx="19">
                  <c:v>0.0648398166495565</c:v>
                </c:pt>
                <c:pt idx="20">
                  <c:v>0.0646904731698355</c:v>
                </c:pt>
                <c:pt idx="21">
                  <c:v>0.0645401551616282</c:v>
                </c:pt>
                <c:pt idx="22">
                  <c:v>0.0643888565115057</c:v>
                </c:pt>
                <c:pt idx="23">
                  <c:v>0.0642365710615402</c:v>
                </c:pt>
                <c:pt idx="24">
                  <c:v>0.0640832926089257</c:v>
                </c:pt>
                <c:pt idx="25">
                  <c:v>0.0639290149055936</c:v>
                </c:pt>
                <c:pt idx="26">
                  <c:v>0.0637737316578261</c:v>
                </c:pt>
                <c:pt idx="27">
                  <c:v>0.0636174365258641</c:v>
                </c:pt>
                <c:pt idx="28">
                  <c:v>0.0634601231235128</c:v>
                </c:pt>
                <c:pt idx="29">
                  <c:v>0.063301785017742</c:v>
                </c:pt>
                <c:pt idx="30">
                  <c:v>0.0631424157282832</c:v>
                </c:pt>
                <c:pt idx="31">
                  <c:v>0.0629820087272227</c:v>
                </c:pt>
                <c:pt idx="32">
                  <c:v>0.0628205574385901</c:v>
                </c:pt>
                <c:pt idx="33">
                  <c:v>0.0626580552379431</c:v>
                </c:pt>
                <c:pt idx="34">
                  <c:v>0.062494495451948</c:v>
                </c:pt>
                <c:pt idx="35">
                  <c:v>0.0623298713579563</c:v>
                </c:pt>
                <c:pt idx="36">
                  <c:v>0.0621641761835763</c:v>
                </c:pt>
                <c:pt idx="37">
                  <c:v>0.061997403106241</c:v>
                </c:pt>
                <c:pt idx="38">
                  <c:v>0.0618295452527716</c:v>
                </c:pt>
                <c:pt idx="39">
                  <c:v>0.0616605956989365</c:v>
                </c:pt>
                <c:pt idx="40">
                  <c:v>0.0614905474690053</c:v>
                </c:pt>
                <c:pt idx="41">
                  <c:v>0.0613193935352997</c:v>
                </c:pt>
                <c:pt idx="42">
                  <c:v>0.0611471268177379</c:v>
                </c:pt>
                <c:pt idx="43">
                  <c:v>0.0609737401833763</c:v>
                </c:pt>
                <c:pt idx="44">
                  <c:v>0.0607992264459448</c:v>
                </c:pt>
                <c:pt idx="45">
                  <c:v>0.060623578365379</c:v>
                </c:pt>
                <c:pt idx="46">
                  <c:v>0.0604467886473462</c:v>
                </c:pt>
                <c:pt idx="47">
                  <c:v>0.0602688499427674</c:v>
                </c:pt>
                <c:pt idx="48">
                  <c:v>0.0600897548473344</c:v>
                </c:pt>
                <c:pt idx="49">
                  <c:v>0.0599094959010211</c:v>
                </c:pt>
                <c:pt idx="50">
                  <c:v>0.0597280655875913</c:v>
                </c:pt>
                <c:pt idx="51">
                  <c:v>0.0595454563340996</c:v>
                </c:pt>
                <c:pt idx="52">
                  <c:v>0.0593616605103889</c:v>
                </c:pt>
                <c:pt idx="53">
                  <c:v>0.0591766704285815</c:v>
                </c:pt>
                <c:pt idx="54">
                  <c:v>0.0589904783425654</c:v>
                </c:pt>
                <c:pt idx="55">
                  <c:v>0.0588030764474754</c:v>
                </c:pt>
                <c:pt idx="56">
                  <c:v>0.0586144568791685</c:v>
                </c:pt>
                <c:pt idx="57">
                  <c:v>0.0584246117136941</c:v>
                </c:pt>
                <c:pt idx="58">
                  <c:v>0.0582335329667588</c:v>
                </c:pt>
                <c:pt idx="59">
                  <c:v>0.0580412125931852</c:v>
                </c:pt>
                <c:pt idx="60">
                  <c:v>0.0578476424863654</c:v>
                </c:pt>
                <c:pt idx="61">
                  <c:v>0.057652814477709</c:v>
                </c:pt>
                <c:pt idx="62">
                  <c:v>0.0574567203360843</c:v>
                </c:pt>
                <c:pt idx="63">
                  <c:v>0.0572593517672552</c:v>
                </c:pt>
                <c:pt idx="64">
                  <c:v>0.0570607004133112</c:v>
                </c:pt>
                <c:pt idx="65">
                  <c:v>0.056860757852091</c:v>
                </c:pt>
                <c:pt idx="66">
                  <c:v>0.0566595155966014</c:v>
                </c:pt>
                <c:pt idx="67">
                  <c:v>0.0564569650944291</c:v>
                </c:pt>
                <c:pt idx="68">
                  <c:v>0.0562530977271462</c:v>
                </c:pt>
                <c:pt idx="69">
                  <c:v>0.0560479048097099</c:v>
                </c:pt>
                <c:pt idx="70">
                  <c:v>0.0558413775898559</c:v>
                </c:pt>
                <c:pt idx="71">
                  <c:v>0.0556335072474851</c:v>
                </c:pt>
                <c:pt idx="72">
                  <c:v>0.0554242848940432</c:v>
                </c:pt>
                <c:pt idx="73">
                  <c:v>0.0552137015718954</c:v>
                </c:pt>
                <c:pt idx="74">
                  <c:v>0.0550017482536925</c:v>
                </c:pt>
                <c:pt idx="75">
                  <c:v>0.0547884158417315</c:v>
                </c:pt>
                <c:pt idx="76">
                  <c:v>0.054573695167309</c:v>
                </c:pt>
                <c:pt idx="77">
                  <c:v>0.0543575769900676</c:v>
                </c:pt>
                <c:pt idx="78">
                  <c:v>0.0541400519973353</c:v>
                </c:pt>
                <c:pt idx="79">
                  <c:v>0.053921110803458</c:v>
                </c:pt>
                <c:pt idx="80">
                  <c:v>0.0537007439491248</c:v>
                </c:pt>
                <c:pt idx="81">
                  <c:v>0.0534789419006857</c:v>
                </c:pt>
                <c:pt idx="82">
                  <c:v>0.0532556950494623</c:v>
                </c:pt>
                <c:pt idx="83">
                  <c:v>0.053030993711051</c:v>
                </c:pt>
                <c:pt idx="84">
                  <c:v>0.0528048281246186</c:v>
                </c:pt>
                <c:pt idx="85">
                  <c:v>0.0525771884521901</c:v>
                </c:pt>
                <c:pt idx="86">
                  <c:v>0.0523480647779293</c:v>
                </c:pt>
                <c:pt idx="87">
                  <c:v>0.0521174471074108</c:v>
                </c:pt>
                <c:pt idx="88">
                  <c:v>0.0518853253668851</c:v>
                </c:pt>
                <c:pt idx="89">
                  <c:v>0.0516516894025342</c:v>
                </c:pt>
                <c:pt idx="90">
                  <c:v>0.051416528979721</c:v>
                </c:pt>
                <c:pt idx="91">
                  <c:v>0.0511798337822288</c:v>
                </c:pt>
                <c:pt idx="92">
                  <c:v>0.0509415934114932</c:v>
                </c:pt>
                <c:pt idx="93">
                  <c:v>0.0507017973858257</c:v>
                </c:pt>
                <c:pt idx="94">
                  <c:v>0.0504604351396285</c:v>
                </c:pt>
                <c:pt idx="95">
                  <c:v>0.0502174960226007</c:v>
                </c:pt>
                <c:pt idx="96">
                  <c:v>0.0499729692989357</c:v>
                </c:pt>
                <c:pt idx="97">
                  <c:v>0.0497268441465101</c:v>
                </c:pt>
                <c:pt idx="98">
                  <c:v>0.0494791096560629</c:v>
                </c:pt>
                <c:pt idx="99">
                  <c:v>0.0492297548303664</c:v>
                </c:pt>
                <c:pt idx="100">
                  <c:v>0.0489787685833877</c:v>
                </c:pt>
                <c:pt idx="101">
                  <c:v>0.04872613973944</c:v>
                </c:pt>
                <c:pt idx="102">
                  <c:v>0.0484718570323262</c:v>
                </c:pt>
                <c:pt idx="103">
                  <c:v>0.0482159091044709</c:v>
                </c:pt>
                <c:pt idx="104">
                  <c:v>0.0479582845060448</c:v>
                </c:pt>
                <c:pt idx="105">
                  <c:v>0.0476989716940772</c:v>
                </c:pt>
                <c:pt idx="106">
                  <c:v>0.0474379590315604</c:v>
                </c:pt>
                <c:pt idx="107">
                  <c:v>0.0471752347865428</c:v>
                </c:pt>
                <c:pt idx="108">
                  <c:v>0.0469107871312126</c:v>
                </c:pt>
                <c:pt idx="109">
                  <c:v>0.0466446041409704</c:v>
                </c:pt>
                <c:pt idx="110">
                  <c:v>0.0463766737934922</c:v>
                </c:pt>
                <c:pt idx="111">
                  <c:v>0.0461069839677812</c:v>
                </c:pt>
                <c:pt idx="112">
                  <c:v>0.0458355224432088</c:v>
                </c:pt>
                <c:pt idx="113">
                  <c:v>0.0455622768985457</c:v>
                </c:pt>
                <c:pt idx="114">
                  <c:v>0.0452872349109804</c:v>
                </c:pt>
                <c:pt idx="115">
                  <c:v>0.0450103839551282</c:v>
                </c:pt>
                <c:pt idx="116">
                  <c:v>0.0447317114020275</c:v>
                </c:pt>
                <c:pt idx="117">
                  <c:v>0.0444512045181258</c:v>
                </c:pt>
                <c:pt idx="118">
                  <c:v>0.0441688504642532</c:v>
                </c:pt>
                <c:pt idx="119">
                  <c:v>0.0438846362945847</c:v>
                </c:pt>
                <c:pt idx="120">
                  <c:v>0.0435985489555904</c:v>
                </c:pt>
                <c:pt idx="121">
                  <c:v>0.0433105752849737</c:v>
                </c:pt>
                <c:pt idx="122">
                  <c:v>0.0430207020105973</c:v>
                </c:pt>
                <c:pt idx="123">
                  <c:v>0.0427289157493965</c:v>
                </c:pt>
                <c:pt idx="124">
                  <c:v>0.0424352030062805</c:v>
                </c:pt>
                <c:pt idx="125">
                  <c:v>0.0421395501730207</c:v>
                </c:pt>
                <c:pt idx="126">
                  <c:v>0.0418419435271258</c:v>
                </c:pt>
                <c:pt idx="127">
                  <c:v>0.0415423692307045</c:v>
                </c:pt>
                <c:pt idx="128">
                  <c:v>0.0412408133293147</c:v>
                </c:pt>
                <c:pt idx="129">
                  <c:v>0.0409372617507987</c:v>
                </c:pt>
                <c:pt idx="130">
                  <c:v>0.0406317003041062</c:v>
                </c:pt>
                <c:pt idx="131">
                  <c:v>0.0403241146781018</c:v>
                </c:pt>
                <c:pt idx="132">
                  <c:v>0.04001449044036</c:v>
                </c:pt>
                <c:pt idx="133">
                  <c:v>0.0397028130359454</c:v>
                </c:pt>
                <c:pt idx="134">
                  <c:v>0.0393890677861785</c:v>
                </c:pt>
                <c:pt idx="135">
                  <c:v>0.0390732398873873</c:v>
                </c:pt>
                <c:pt idx="136">
                  <c:v>0.0387553144096439</c:v>
                </c:pt>
                <c:pt idx="137">
                  <c:v>0.0384352762954865</c:v>
                </c:pt>
                <c:pt idx="138">
                  <c:v>0.0381131103586259</c:v>
                </c:pt>
                <c:pt idx="139">
                  <c:v>0.0377888012826367</c:v>
                </c:pt>
                <c:pt idx="140">
                  <c:v>0.0374623336196335</c:v>
                </c:pt>
                <c:pt idx="141">
                  <c:v>0.0371336917889309</c:v>
                </c:pt>
                <c:pt idx="142">
                  <c:v>0.0368028600756871</c:v>
                </c:pt>
                <c:pt idx="143">
                  <c:v>0.0364698226295324</c:v>
                </c:pt>
                <c:pt idx="144">
                  <c:v>0.0361345634631806</c:v>
                </c:pt>
                <c:pt idx="145">
                  <c:v>0.0357970664510236</c:v>
                </c:pt>
                <c:pt idx="146">
                  <c:v>0.0354573153277095</c:v>
                </c:pt>
                <c:pt idx="147">
                  <c:v>0.0351152936867038</c:v>
                </c:pt>
                <c:pt idx="148">
                  <c:v>0.0347709849788327</c:v>
                </c:pt>
                <c:pt idx="149">
                  <c:v>0.0344243725108092</c:v>
                </c:pt>
                <c:pt idx="150">
                  <c:v>0.0340754394437414</c:v>
                </c:pt>
                <c:pt idx="151">
                  <c:v>0.0337241687916223</c:v>
                </c:pt>
                <c:pt idx="152">
                  <c:v>0.0333705434198022</c:v>
                </c:pt>
                <c:pt idx="153">
                  <c:v>0.0330145460434415</c:v>
                </c:pt>
                <c:pt idx="154">
                  <c:v>0.0326561592259452</c:v>
                </c:pt>
                <c:pt idx="155">
                  <c:v>0.0322953653773783</c:v>
                </c:pt>
                <c:pt idx="156">
                  <c:v>0.031932146752862</c:v>
                </c:pt>
                <c:pt idx="157">
                  <c:v>0.0315664854509496</c:v>
                </c:pt>
                <c:pt idx="158">
                  <c:v>0.031198363411983</c:v>
                </c:pt>
                <c:pt idx="159">
                  <c:v>0.0308277624164295</c:v>
                </c:pt>
                <c:pt idx="160">
                  <c:v>0.0304546640831968</c:v>
                </c:pt>
                <c:pt idx="161">
                  <c:v>0.0300790498679284</c:v>
                </c:pt>
                <c:pt idx="162">
                  <c:v>0.0297009010612775</c:v>
                </c:pt>
                <c:pt idx="163">
                  <c:v>0.0293201987871593</c:v>
                </c:pt>
                <c:pt idx="164">
                  <c:v>0.0289369240009826</c:v>
                </c:pt>
                <c:pt idx="165">
                  <c:v>0.0285510574878576</c:v>
                </c:pt>
                <c:pt idx="166">
                  <c:v>0.0281625798607837</c:v>
                </c:pt>
                <c:pt idx="167">
                  <c:v>0.0277714715588127</c:v>
                </c:pt>
                <c:pt idx="168">
                  <c:v>0.0273777128451903</c:v>
                </c:pt>
                <c:pt idx="169">
                  <c:v>0.0269812838054736</c:v>
                </c:pt>
                <c:pt idx="170">
                  <c:v>0.0265821643456258</c:v>
                </c:pt>
                <c:pt idx="171">
                  <c:v>0.026180334190086</c:v>
                </c:pt>
                <c:pt idx="172">
                  <c:v>0.0257757728798154</c:v>
                </c:pt>
                <c:pt idx="173">
                  <c:v>0.0253684597703187</c:v>
                </c:pt>
                <c:pt idx="174">
                  <c:v>0.0249583740296403</c:v>
                </c:pt>
                <c:pt idx="175">
                  <c:v>0.0245454946363355</c:v>
                </c:pt>
                <c:pt idx="176">
                  <c:v>0.0241298003774156</c:v>
                </c:pt>
                <c:pt idx="177">
                  <c:v>0.023711269846267</c:v>
                </c:pt>
                <c:pt idx="178">
                  <c:v>0.0232898814405441</c:v>
                </c:pt>
                <c:pt idx="179">
                  <c:v>0.0228656133600348</c:v>
                </c:pt>
                <c:pt idx="180">
                  <c:v>0.0224384436044992</c:v>
                </c:pt>
                <c:pt idx="181">
                  <c:v>0.0220083499714803</c:v>
                </c:pt>
                <c:pt idx="182">
                  <c:v>0.021575310054087</c:v>
                </c:pt>
                <c:pt idx="183">
                  <c:v>0.0211393012387479</c:v>
                </c:pt>
                <c:pt idx="184">
                  <c:v>0.0207003007029372</c:v>
                </c:pt>
                <c:pt idx="185">
                  <c:v>0.02025828541287</c:v>
                </c:pt>
                <c:pt idx="186">
                  <c:v>0.0198132321211693</c:v>
                </c:pt>
                <c:pt idx="187">
                  <c:v>0.019365117364501</c:v>
                </c:pt>
                <c:pt idx="188">
                  <c:v>0.0189139174611801</c:v>
                </c:pt>
                <c:pt idx="189">
                  <c:v>0.0184596085087441</c:v>
                </c:pt>
                <c:pt idx="190">
                  <c:v>0.0180021663814961</c:v>
                </c:pt>
                <c:pt idx="191">
                  <c:v>0.0175415667280146</c:v>
                </c:pt>
                <c:pt idx="192">
                  <c:v>0.017077784968632</c:v>
                </c:pt>
                <c:pt idx="193">
                  <c:v>0.016610796292879</c:v>
                </c:pt>
                <c:pt idx="194">
                  <c:v>0.016140575656896</c:v>
                </c:pt>
                <c:pt idx="195">
                  <c:v>0.0156670977808102</c:v>
                </c:pt>
                <c:pt idx="196">
                  <c:v>0.0151903371460782</c:v>
                </c:pt>
                <c:pt idx="197">
                  <c:v>0.0147102679927937</c:v>
                </c:pt>
                <c:pt idx="198">
                  <c:v>0.0142268643169589</c:v>
                </c:pt>
                <c:pt idx="199">
                  <c:v>0.0137400998677205</c:v>
                </c:pt>
                <c:pt idx="200">
                  <c:v>0.0132499481445686</c:v>
                </c:pt>
              </c:numCache>
            </c:numRef>
          </c:xVal>
          <c:yVal>
            <c:numRef>
              <c:f>'Non-modal partial melting'!$AM$15:$AM$215</c:f>
              <c:numCache>
                <c:formatCode>0.0000</c:formatCode>
                <c:ptCount val="201"/>
                <c:pt idx="0">
                  <c:v>0.129349367381037</c:v>
                </c:pt>
                <c:pt idx="1">
                  <c:v>0.129298125496017</c:v>
                </c:pt>
                <c:pt idx="2">
                  <c:v>0.129246833853112</c:v>
                </c:pt>
                <c:pt idx="3">
                  <c:v>0.129195492379999</c:v>
                </c:pt>
                <c:pt idx="4">
                  <c:v>0.129144101004216</c:v>
                </c:pt>
                <c:pt idx="5">
                  <c:v>0.129092659653163</c:v>
                </c:pt>
                <c:pt idx="6">
                  <c:v>0.129041168254107</c:v>
                </c:pt>
                <c:pt idx="7">
                  <c:v>0.128989626734174</c:v>
                </c:pt>
                <c:pt idx="8">
                  <c:v>0.128938035020355</c:v>
                </c:pt>
                <c:pt idx="9">
                  <c:v>0.128886393039503</c:v>
                </c:pt>
                <c:pt idx="10">
                  <c:v>0.128834700718333</c:v>
                </c:pt>
                <c:pt idx="11">
                  <c:v>0.128782957983421</c:v>
                </c:pt>
                <c:pt idx="12">
                  <c:v>0.128731164761207</c:v>
                </c:pt>
                <c:pt idx="13">
                  <c:v>0.12867932097799</c:v>
                </c:pt>
                <c:pt idx="14">
                  <c:v>0.128627426559933</c:v>
                </c:pt>
                <c:pt idx="15">
                  <c:v>0.128575481433058</c:v>
                </c:pt>
                <c:pt idx="16">
                  <c:v>0.12852348552325</c:v>
                </c:pt>
                <c:pt idx="17">
                  <c:v>0.128471438756253</c:v>
                </c:pt>
                <c:pt idx="18">
                  <c:v>0.128419341057673</c:v>
                </c:pt>
                <c:pt idx="19">
                  <c:v>0.128367192352976</c:v>
                </c:pt>
                <c:pt idx="20">
                  <c:v>0.128314992567488</c:v>
                </c:pt>
                <c:pt idx="21">
                  <c:v>0.128262741626395</c:v>
                </c:pt>
                <c:pt idx="22">
                  <c:v>0.128210439454744</c:v>
                </c:pt>
                <c:pt idx="23">
                  <c:v>0.128158085977441</c:v>
                </c:pt>
                <c:pt idx="24">
                  <c:v>0.128105681119252</c:v>
                </c:pt>
                <c:pt idx="25">
                  <c:v>0.128053224804803</c:v>
                </c:pt>
                <c:pt idx="26">
                  <c:v>0.128000716958578</c:v>
                </c:pt>
                <c:pt idx="27">
                  <c:v>0.127948157504922</c:v>
                </c:pt>
                <c:pt idx="28">
                  <c:v>0.127895546368038</c:v>
                </c:pt>
                <c:pt idx="29">
                  <c:v>0.127842883471987</c:v>
                </c:pt>
                <c:pt idx="30">
                  <c:v>0.127790168740693</c:v>
                </c:pt>
                <c:pt idx="31">
                  <c:v>0.127737402097934</c:v>
                </c:pt>
                <c:pt idx="32">
                  <c:v>0.127684583467349</c:v>
                </c:pt>
                <c:pt idx="33">
                  <c:v>0.127631712772437</c:v>
                </c:pt>
                <c:pt idx="34">
                  <c:v>0.127578789936553</c:v>
                </c:pt>
                <c:pt idx="35">
                  <c:v>0.127525814882912</c:v>
                </c:pt>
                <c:pt idx="36">
                  <c:v>0.127472787534587</c:v>
                </c:pt>
                <c:pt idx="37">
                  <c:v>0.127419707814509</c:v>
                </c:pt>
                <c:pt idx="38">
                  <c:v>0.12736657564547</c:v>
                </c:pt>
                <c:pt idx="39">
                  <c:v>0.127313390950116</c:v>
                </c:pt>
                <c:pt idx="40">
                  <c:v>0.127260153650956</c:v>
                </c:pt>
                <c:pt idx="41">
                  <c:v>0.127206863670353</c:v>
                </c:pt>
                <c:pt idx="42">
                  <c:v>0.127153520930533</c:v>
                </c:pt>
                <c:pt idx="43">
                  <c:v>0.127100125353576</c:v>
                </c:pt>
                <c:pt idx="44">
                  <c:v>0.127046676861424</c:v>
                </c:pt>
                <c:pt idx="45">
                  <c:v>0.126993175375876</c:v>
                </c:pt>
                <c:pt idx="46">
                  <c:v>0.126939620818589</c:v>
                </c:pt>
                <c:pt idx="47">
                  <c:v>0.126886013111081</c:v>
                </c:pt>
                <c:pt idx="48">
                  <c:v>0.126832352174726</c:v>
                </c:pt>
                <c:pt idx="49">
                  <c:v>0.12677863793076</c:v>
                </c:pt>
                <c:pt idx="50">
                  <c:v>0.126724870300275</c:v>
                </c:pt>
                <c:pt idx="51">
                  <c:v>0.126671049204225</c:v>
                </c:pt>
                <c:pt idx="52">
                  <c:v>0.126617174563423</c:v>
                </c:pt>
                <c:pt idx="53">
                  <c:v>0.126563246298541</c:v>
                </c:pt>
                <c:pt idx="54">
                  <c:v>0.126509264330111</c:v>
                </c:pt>
                <c:pt idx="55">
                  <c:v>0.126455228578526</c:v>
                </c:pt>
                <c:pt idx="56">
                  <c:v>0.126401138964039</c:v>
                </c:pt>
                <c:pt idx="57">
                  <c:v>0.126346995406764</c:v>
                </c:pt>
                <c:pt idx="58">
                  <c:v>0.126292797826677</c:v>
                </c:pt>
                <c:pt idx="59">
                  <c:v>0.126238546143614</c:v>
                </c:pt>
                <c:pt idx="60">
                  <c:v>0.126184240277275</c:v>
                </c:pt>
                <c:pt idx="61">
                  <c:v>0.126129880147221</c:v>
                </c:pt>
                <c:pt idx="62">
                  <c:v>0.126075465672877</c:v>
                </c:pt>
                <c:pt idx="63">
                  <c:v>0.126020996773531</c:v>
                </c:pt>
                <c:pt idx="64">
                  <c:v>0.125966473368336</c:v>
                </c:pt>
                <c:pt idx="65">
                  <c:v>0.125911895376307</c:v>
                </c:pt>
                <c:pt idx="66">
                  <c:v>0.125857262716329</c:v>
                </c:pt>
                <c:pt idx="67">
                  <c:v>0.125802575307148</c:v>
                </c:pt>
                <c:pt idx="68">
                  <c:v>0.125747833067379</c:v>
                </c:pt>
                <c:pt idx="69">
                  <c:v>0.125693035915507</c:v>
                </c:pt>
                <c:pt idx="70">
                  <c:v>0.12563818376988</c:v>
                </c:pt>
                <c:pt idx="71">
                  <c:v>0.125583276548721</c:v>
                </c:pt>
                <c:pt idx="72">
                  <c:v>0.12552831417012</c:v>
                </c:pt>
                <c:pt idx="73">
                  <c:v>0.125473296552038</c:v>
                </c:pt>
                <c:pt idx="74">
                  <c:v>0.125418223612311</c:v>
                </c:pt>
                <c:pt idx="75">
                  <c:v>0.125363095268646</c:v>
                </c:pt>
                <c:pt idx="76">
                  <c:v>0.125307911438626</c:v>
                </c:pt>
                <c:pt idx="77">
                  <c:v>0.125252672039711</c:v>
                </c:pt>
                <c:pt idx="78">
                  <c:v>0.125197376989237</c:v>
                </c:pt>
                <c:pt idx="79">
                  <c:v>0.125142026204419</c:v>
                </c:pt>
                <c:pt idx="80">
                  <c:v>0.125086619602355</c:v>
                </c:pt>
                <c:pt idx="81">
                  <c:v>0.125031157100023</c:v>
                </c:pt>
                <c:pt idx="82">
                  <c:v>0.124975638614285</c:v>
                </c:pt>
                <c:pt idx="83">
                  <c:v>0.124920064061891</c:v>
                </c:pt>
                <c:pt idx="84">
                  <c:v>0.124864433359477</c:v>
                </c:pt>
                <c:pt idx="85">
                  <c:v>0.124808746423571</c:v>
                </c:pt>
                <c:pt idx="86">
                  <c:v>0.124753003170593</c:v>
                </c:pt>
                <c:pt idx="87">
                  <c:v>0.124697203516857</c:v>
                </c:pt>
                <c:pt idx="88">
                  <c:v>0.124641347378575</c:v>
                </c:pt>
                <c:pt idx="89">
                  <c:v>0.124585434671859</c:v>
                </c:pt>
                <c:pt idx="90">
                  <c:v>0.124529465312725</c:v>
                </c:pt>
                <c:pt idx="91">
                  <c:v>0.124473439217095</c:v>
                </c:pt>
                <c:pt idx="92">
                  <c:v>0.1244173563008</c:v>
                </c:pt>
                <c:pt idx="93">
                  <c:v>0.124361216479583</c:v>
                </c:pt>
                <c:pt idx="94">
                  <c:v>0.124305019669107</c:v>
                </c:pt>
                <c:pt idx="95">
                  <c:v>0.124248765784952</c:v>
                </c:pt>
                <c:pt idx="96">
                  <c:v>0.124192454742624</c:v>
                </c:pt>
                <c:pt idx="97">
                  <c:v>0.12413608645756</c:v>
                </c:pt>
                <c:pt idx="98">
                  <c:v>0.124079660845128</c:v>
                </c:pt>
                <c:pt idx="99">
                  <c:v>0.124023177820638</c:v>
                </c:pt>
                <c:pt idx="100">
                  <c:v>0.123966637299342</c:v>
                </c:pt>
                <c:pt idx="101">
                  <c:v>0.123910039196443</c:v>
                </c:pt>
                <c:pt idx="102">
                  <c:v>0.123853383427101</c:v>
                </c:pt>
                <c:pt idx="103">
                  <c:v>0.123796669906437</c:v>
                </c:pt>
                <c:pt idx="104">
                  <c:v>0.123739898549543</c:v>
                </c:pt>
                <c:pt idx="105">
                  <c:v>0.123683069271486</c:v>
                </c:pt>
                <c:pt idx="106">
                  <c:v>0.123626181987321</c:v>
                </c:pt>
                <c:pt idx="107">
                  <c:v>0.123569236612094</c:v>
                </c:pt>
                <c:pt idx="108">
                  <c:v>0.123512233060852</c:v>
                </c:pt>
                <c:pt idx="109">
                  <c:v>0.123455171248655</c:v>
                </c:pt>
                <c:pt idx="110">
                  <c:v>0.123398051090586</c:v>
                </c:pt>
                <c:pt idx="111">
                  <c:v>0.12334087250176</c:v>
                </c:pt>
                <c:pt idx="112">
                  <c:v>0.123283635397335</c:v>
                </c:pt>
                <c:pt idx="113">
                  <c:v>0.123226339692527</c:v>
                </c:pt>
                <c:pt idx="114">
                  <c:v>0.123168985302624</c:v>
                </c:pt>
                <c:pt idx="115">
                  <c:v>0.123111572142996</c:v>
                </c:pt>
                <c:pt idx="116">
                  <c:v>0.123054100129116</c:v>
                </c:pt>
                <c:pt idx="117">
                  <c:v>0.122996569176572</c:v>
                </c:pt>
                <c:pt idx="118">
                  <c:v>0.122938979201088</c:v>
                </c:pt>
                <c:pt idx="119">
                  <c:v>0.122881330118539</c:v>
                </c:pt>
                <c:pt idx="120">
                  <c:v>0.122823621844978</c:v>
                </c:pt>
                <c:pt idx="121">
                  <c:v>0.122765854296652</c:v>
                </c:pt>
                <c:pt idx="122">
                  <c:v>0.122708027390028</c:v>
                </c:pt>
                <c:pt idx="123">
                  <c:v>0.122650141041821</c:v>
                </c:pt>
                <c:pt idx="124">
                  <c:v>0.122592195169018</c:v>
                </c:pt>
                <c:pt idx="125">
                  <c:v>0.122534189688911</c:v>
                </c:pt>
                <c:pt idx="126">
                  <c:v>0.122476124519127</c:v>
                </c:pt>
                <c:pt idx="127">
                  <c:v>0.122417999577664</c:v>
                </c:pt>
                <c:pt idx="128">
                  <c:v>0.122359814782931</c:v>
                </c:pt>
                <c:pt idx="129">
                  <c:v>0.122301570053786</c:v>
                </c:pt>
                <c:pt idx="130">
                  <c:v>0.122243265309582</c:v>
                </c:pt>
                <c:pt idx="131">
                  <c:v>0.122184900470215</c:v>
                </c:pt>
                <c:pt idx="132">
                  <c:v>0.122126475456181</c:v>
                </c:pt>
                <c:pt idx="133">
                  <c:v>0.122067990188625</c:v>
                </c:pt>
                <c:pt idx="134">
                  <c:v>0.122009444589411</c:v>
                </c:pt>
                <c:pt idx="135">
                  <c:v>0.121950838581189</c:v>
                </c:pt>
                <c:pt idx="136">
                  <c:v>0.121892172087467</c:v>
                </c:pt>
                <c:pt idx="137">
                  <c:v>0.121833445032696</c:v>
                </c:pt>
                <c:pt idx="138">
                  <c:v>0.121774657342356</c:v>
                </c:pt>
                <c:pt idx="139">
                  <c:v>0.121715808943058</c:v>
                </c:pt>
                <c:pt idx="140">
                  <c:v>0.121656899762651</c:v>
                </c:pt>
                <c:pt idx="141">
                  <c:v>0.12159792973034</c:v>
                </c:pt>
                <c:pt idx="142">
                  <c:v>0.121538898776814</c:v>
                </c:pt>
                <c:pt idx="143">
                  <c:v>0.121479806834398</c:v>
                </c:pt>
                <c:pt idx="144">
                  <c:v>0.121420653837206</c:v>
                </c:pt>
                <c:pt idx="145">
                  <c:v>0.121361439721319</c:v>
                </c:pt>
                <c:pt idx="146">
                  <c:v>0.121302164424983</c:v>
                </c:pt>
                <c:pt idx="147">
                  <c:v>0.121242827888827</c:v>
                </c:pt>
                <c:pt idx="148">
                  <c:v>0.121183430056103</c:v>
                </c:pt>
                <c:pt idx="149">
                  <c:v>0.121123970872956</c:v>
                </c:pt>
                <c:pt idx="150">
                  <c:v>0.121064450288731</c:v>
                </c:pt>
                <c:pt idx="151">
                  <c:v>0.121004868256306</c:v>
                </c:pt>
                <c:pt idx="152">
                  <c:v>0.120945224732473</c:v>
                </c:pt>
                <c:pt idx="153">
                  <c:v>0.120885519678367</c:v>
                </c:pt>
                <c:pt idx="154">
                  <c:v>0.120825753059946</c:v>
                </c:pt>
                <c:pt idx="155">
                  <c:v>0.120765924848534</c:v>
                </c:pt>
                <c:pt idx="156">
                  <c:v>0.120706035021441</c:v>
                </c:pt>
                <c:pt idx="157">
                  <c:v>0.120646083562657</c:v>
                </c:pt>
                <c:pt idx="158">
                  <c:v>0.120586070463656</c:v>
                </c:pt>
                <c:pt idx="159">
                  <c:v>0.120525995724301</c:v>
                </c:pt>
                <c:pt idx="160">
                  <c:v>0.120465859353894</c:v>
                </c:pt>
                <c:pt idx="161">
                  <c:v>0.12040566137237</c:v>
                </c:pt>
                <c:pt idx="162">
                  <c:v>0.120345401811685</c:v>
                </c:pt>
                <c:pt idx="163">
                  <c:v>0.120285080717414</c:v>
                </c:pt>
                <c:pt idx="164">
                  <c:v>0.120224698150612</c:v>
                </c:pt>
                <c:pt idx="165">
                  <c:v>0.120164254189983</c:v>
                </c:pt>
                <c:pt idx="166">
                  <c:v>0.120103748934417</c:v>
                </c:pt>
                <c:pt idx="167">
                  <c:v>0.120043182505975</c:v>
                </c:pt>
                <c:pt idx="168">
                  <c:v>0.119982555053408</c:v>
                </c:pt>
                <c:pt idx="169">
                  <c:v>0.119921866756346</c:v>
                </c:pt>
                <c:pt idx="170">
                  <c:v>0.119861117830276</c:v>
                </c:pt>
                <c:pt idx="171">
                  <c:v>0.119800308532521</c:v>
                </c:pt>
                <c:pt idx="172">
                  <c:v>0.119739439169446</c:v>
                </c:pt>
                <c:pt idx="173">
                  <c:v>0.119678510105202</c:v>
                </c:pt>
                <c:pt idx="174">
                  <c:v>0.119617521772388</c:v>
                </c:pt>
                <c:pt idx="175">
                  <c:v>0.119556474685175</c:v>
                </c:pt>
                <c:pt idx="176">
                  <c:v>0.119495369455546</c:v>
                </c:pt>
                <c:pt idx="177">
                  <c:v>0.119434206813568</c:v>
                </c:pt>
                <c:pt idx="178">
                  <c:v>0.119372987632914</c:v>
                </c:pt>
                <c:pt idx="179">
                  <c:v>0.119311712963293</c:v>
                </c:pt>
                <c:pt idx="180">
                  <c:v>0.119250384072062</c:v>
                </c:pt>
                <c:pt idx="181">
                  <c:v>0.11918900249822</c:v>
                </c:pt>
                <c:pt idx="182">
                  <c:v>0.11912757012329</c:v>
                </c:pt>
                <c:pt idx="183">
                  <c:v>0.119066089265604</c:v>
                </c:pt>
                <c:pt idx="184">
                  <c:v>0.11900456280752</c:v>
                </c:pt>
                <c:pt idx="185">
                  <c:v>0.118942994369829</c:v>
                </c:pt>
                <c:pt idx="186">
                  <c:v>0.118881388555115</c:v>
                </c:pt>
                <c:pt idx="187">
                  <c:v>0.118819751294108</c:v>
                </c:pt>
                <c:pt idx="188">
                  <c:v>0.118758090349765</c:v>
                </c:pt>
                <c:pt idx="189">
                  <c:v>0.118696416069737</c:v>
                </c:pt>
                <c:pt idx="190">
                  <c:v>0.118634742542795</c:v>
                </c:pt>
                <c:pt idx="191">
                  <c:v>0.118573089437101</c:v>
                </c:pt>
                <c:pt idx="192">
                  <c:v>0.118511485040442</c:v>
                </c:pt>
                <c:pt idx="193">
                  <c:v>0.118449971531488</c:v>
                </c:pt>
                <c:pt idx="194">
                  <c:v>0.118388614658271</c:v>
                </c:pt>
                <c:pt idx="195">
                  <c:v>0.118327522818908</c:v>
                </c:pt>
                <c:pt idx="196">
                  <c:v>0.118266888259409</c:v>
                </c:pt>
                <c:pt idx="197">
                  <c:v>0.11820708745972</c:v>
                </c:pt>
                <c:pt idx="198">
                  <c:v>0.118148971148963</c:v>
                </c:pt>
                <c:pt idx="199">
                  <c:v>0.118094953890692</c:v>
                </c:pt>
                <c:pt idx="200">
                  <c:v>0.118055661433846</c:v>
                </c:pt>
              </c:numCache>
            </c:numRef>
          </c:yVal>
          <c:smooth val="0"/>
        </c:ser>
        <c:ser>
          <c:idx val="1"/>
          <c:order val="1"/>
          <c:spPr>
            <a:ln w="47625">
              <a:noFill/>
            </a:ln>
            <a:effectLst/>
          </c:spPr>
          <c:marker>
            <c:symbol val="circle"/>
            <c:size val="7"/>
            <c:spPr>
              <a:solidFill>
                <a:srgbClr val="008000"/>
              </a:solidFill>
              <a:ln>
                <a:noFill/>
              </a:ln>
              <a:effectLst/>
            </c:spPr>
          </c:marker>
          <c:xVal>
            <c:numRef>
              <c:f>'Non-modal partial melting'!$BR$2:$BR$27</c:f>
              <c:numCache>
                <c:formatCode>General</c:formatCode>
                <c:ptCount val="26"/>
                <c:pt idx="0">
                  <c:v>0.04</c:v>
                </c:pt>
                <c:pt idx="1">
                  <c:v>0.04</c:v>
                </c:pt>
                <c:pt idx="2">
                  <c:v>0.04</c:v>
                </c:pt>
                <c:pt idx="3">
                  <c:v>0.005</c:v>
                </c:pt>
                <c:pt idx="4">
                  <c:v>0.032</c:v>
                </c:pt>
                <c:pt idx="5">
                  <c:v>0.041</c:v>
                </c:pt>
                <c:pt idx="6">
                  <c:v>0.016</c:v>
                </c:pt>
                <c:pt idx="7">
                  <c:v>0.038</c:v>
                </c:pt>
                <c:pt idx="8">
                  <c:v>0.038</c:v>
                </c:pt>
                <c:pt idx="9">
                  <c:v>0.049</c:v>
                </c:pt>
                <c:pt idx="10">
                  <c:v>0.042</c:v>
                </c:pt>
                <c:pt idx="11">
                  <c:v>0.042</c:v>
                </c:pt>
                <c:pt idx="12">
                  <c:v>0.035</c:v>
                </c:pt>
                <c:pt idx="13">
                  <c:v>0.053</c:v>
                </c:pt>
                <c:pt idx="14">
                  <c:v>0.022</c:v>
                </c:pt>
                <c:pt idx="15">
                  <c:v>0.022</c:v>
                </c:pt>
                <c:pt idx="16">
                  <c:v>0.008</c:v>
                </c:pt>
                <c:pt idx="17">
                  <c:v>0.017</c:v>
                </c:pt>
                <c:pt idx="18">
                  <c:v>0.017</c:v>
                </c:pt>
                <c:pt idx="19">
                  <c:v>0.032</c:v>
                </c:pt>
                <c:pt idx="20">
                  <c:v>0.032</c:v>
                </c:pt>
                <c:pt idx="21">
                  <c:v>0.047</c:v>
                </c:pt>
                <c:pt idx="22">
                  <c:v>0.013</c:v>
                </c:pt>
                <c:pt idx="23">
                  <c:v>0.013</c:v>
                </c:pt>
                <c:pt idx="24">
                  <c:v>0.042</c:v>
                </c:pt>
                <c:pt idx="25">
                  <c:v>0.056</c:v>
                </c:pt>
              </c:numCache>
            </c:numRef>
          </c:xVal>
          <c:yVal>
            <c:numRef>
              <c:f>'Non-modal partial melting'!$BQ$2:$BQ$27</c:f>
              <c:numCache>
                <c:formatCode>General</c:formatCode>
                <c:ptCount val="26"/>
                <c:pt idx="0">
                  <c:v>0.12501</c:v>
                </c:pt>
                <c:pt idx="1">
                  <c:v>0.13373</c:v>
                </c:pt>
                <c:pt idx="2">
                  <c:v>0.12302</c:v>
                </c:pt>
                <c:pt idx="3">
                  <c:v>0.12734</c:v>
                </c:pt>
                <c:pt idx="4">
                  <c:v>0.12607</c:v>
                </c:pt>
                <c:pt idx="5">
                  <c:v>0.12389</c:v>
                </c:pt>
                <c:pt idx="6">
                  <c:v>0.11925</c:v>
                </c:pt>
                <c:pt idx="7">
                  <c:v>0.12527</c:v>
                </c:pt>
                <c:pt idx="8">
                  <c:v>0.12552</c:v>
                </c:pt>
                <c:pt idx="9">
                  <c:v>0.12674</c:v>
                </c:pt>
                <c:pt idx="10">
                  <c:v>0.12507</c:v>
                </c:pt>
                <c:pt idx="11">
                  <c:v>0.12481</c:v>
                </c:pt>
                <c:pt idx="12">
                  <c:v>0.12542</c:v>
                </c:pt>
                <c:pt idx="13">
                  <c:v>0.12615</c:v>
                </c:pt>
                <c:pt idx="14">
                  <c:v>0.13453</c:v>
                </c:pt>
                <c:pt idx="15">
                  <c:v>0.12299</c:v>
                </c:pt>
                <c:pt idx="16">
                  <c:v>0.11715</c:v>
                </c:pt>
                <c:pt idx="17">
                  <c:v>0.13029</c:v>
                </c:pt>
                <c:pt idx="18">
                  <c:v>0.1252</c:v>
                </c:pt>
                <c:pt idx="19">
                  <c:v>0.12427</c:v>
                </c:pt>
                <c:pt idx="20">
                  <c:v>0.12226</c:v>
                </c:pt>
                <c:pt idx="21">
                  <c:v>0.12523</c:v>
                </c:pt>
                <c:pt idx="22">
                  <c:v>0.11859</c:v>
                </c:pt>
                <c:pt idx="23">
                  <c:v>0.11775</c:v>
                </c:pt>
                <c:pt idx="25">
                  <c:v>0.12685</c:v>
                </c:pt>
              </c:numCache>
            </c:numRef>
          </c:yVal>
          <c:smooth val="0"/>
        </c:ser>
        <c:ser>
          <c:idx val="2"/>
          <c:order val="2"/>
          <c:spPr>
            <a:ln w="47625">
              <a:noFill/>
            </a:ln>
          </c:spPr>
          <c:marker>
            <c:symbol val="square"/>
            <c:size val="12"/>
            <c:spPr>
              <a:solidFill>
                <a:srgbClr val="3366FF"/>
              </a:solidFill>
              <a:ln>
                <a:solidFill>
                  <a:schemeClr val="tx1"/>
                </a:solidFill>
              </a:ln>
            </c:spPr>
          </c:marker>
          <c:xVal>
            <c:numRef>
              <c:f>'Non-modal partial melting'!$BR$29</c:f>
              <c:numCache>
                <c:formatCode>General</c:formatCode>
                <c:ptCount val="1"/>
                <c:pt idx="0">
                  <c:v>0.067</c:v>
                </c:pt>
              </c:numCache>
            </c:numRef>
          </c:xVal>
          <c:yVal>
            <c:numRef>
              <c:f>'Non-modal partial melting'!$BQ$29</c:f>
              <c:numCache>
                <c:formatCode>General</c:formatCode>
                <c:ptCount val="1"/>
                <c:pt idx="0">
                  <c:v>0.1296</c:v>
                </c:pt>
              </c:numCache>
            </c:numRef>
          </c:yVal>
          <c:smooth val="0"/>
        </c:ser>
        <c:dLbls>
          <c:showLegendKey val="0"/>
          <c:showVal val="0"/>
          <c:showCatName val="0"/>
          <c:showSerName val="0"/>
          <c:showPercent val="0"/>
          <c:showBubbleSize val="0"/>
        </c:dLbls>
        <c:axId val="2137104616"/>
        <c:axId val="2137097848"/>
      </c:scatterChart>
      <c:valAx>
        <c:axId val="2137104616"/>
        <c:scaling>
          <c:orientation val="minMax"/>
        </c:scaling>
        <c:delete val="0"/>
        <c:axPos val="b"/>
        <c:title>
          <c:tx>
            <c:rich>
              <a:bodyPr/>
              <a:lstStyle/>
              <a:p>
                <a:pPr>
                  <a:defRPr sz="1400"/>
                </a:pPr>
                <a:r>
                  <a:rPr lang="fr-FR" sz="1400"/>
                  <a:t>Lu (ppm)</a:t>
                </a:r>
              </a:p>
            </c:rich>
          </c:tx>
          <c:overlay val="0"/>
        </c:title>
        <c:numFmt formatCode="0.00" sourceLinked="0"/>
        <c:majorTickMark val="out"/>
        <c:minorTickMark val="none"/>
        <c:tickLblPos val="nextTo"/>
        <c:crossAx val="2137097848"/>
        <c:crosses val="autoZero"/>
        <c:crossBetween val="midCat"/>
      </c:valAx>
      <c:valAx>
        <c:axId val="2137097848"/>
        <c:scaling>
          <c:orientation val="minMax"/>
        </c:scaling>
        <c:delete val="0"/>
        <c:axPos val="l"/>
        <c:majorGridlines>
          <c:spPr>
            <a:ln>
              <a:noFill/>
            </a:ln>
          </c:spPr>
        </c:majorGridlines>
        <c:title>
          <c:tx>
            <c:rich>
              <a:bodyPr rot="-5400000" vert="horz"/>
              <a:lstStyle/>
              <a:p>
                <a:pPr>
                  <a:defRPr sz="1400"/>
                </a:pPr>
                <a:r>
                  <a:rPr lang="fr-FR" sz="1400"/>
                  <a:t>187Os/188Os</a:t>
                </a:r>
              </a:p>
            </c:rich>
          </c:tx>
          <c:layout>
            <c:manualLayout>
              <c:xMode val="edge"/>
              <c:yMode val="edge"/>
              <c:x val="0.0250696378830084"/>
              <c:y val="0.314977684241083"/>
            </c:manualLayout>
          </c:layout>
          <c:overlay val="0"/>
        </c:title>
        <c:numFmt formatCode="0.0000" sourceLinked="1"/>
        <c:majorTickMark val="out"/>
        <c:minorTickMark val="none"/>
        <c:tickLblPos val="nextTo"/>
        <c:crossAx val="2137104616"/>
        <c:crosses val="autoZero"/>
        <c:crossBetween val="midCat"/>
      </c:valAx>
      <c:spPr>
        <a:noFill/>
        <a:ln>
          <a:solidFill>
            <a:schemeClr val="tx1"/>
          </a:solidFill>
        </a:ln>
      </c:spPr>
    </c:plotArea>
    <c:plotVisOnly val="1"/>
    <c:dispBlanksAs val="gap"/>
    <c:showDLblsOverMax val="0"/>
  </c:chart>
  <c:printSettings>
    <c:headerFooter/>
    <c:pageMargins b="1.0" l="0.75" r="0.75" t="1.0"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spPr>
            <a:ln w="12700" cmpd="sng">
              <a:solidFill>
                <a:schemeClr val="accent6">
                  <a:lumMod val="75000"/>
                </a:schemeClr>
              </a:solidFill>
            </a:ln>
            <a:effectLst/>
          </c:spPr>
          <c:marker>
            <c:symbol val="diamond"/>
            <c:size val="4"/>
            <c:spPr>
              <a:solidFill>
                <a:schemeClr val="accent6">
                  <a:lumMod val="75000"/>
                </a:schemeClr>
              </a:solidFill>
              <a:ln>
                <a:noFill/>
              </a:ln>
              <a:effectLst/>
            </c:spPr>
          </c:marker>
          <c:xVal>
            <c:numRef>
              <c:f>'Non-modal partial melting'!$A$15:$A$215</c:f>
              <c:numCache>
                <c:formatCode>General</c:formatCode>
                <c:ptCount val="201"/>
                <c:pt idx="0">
                  <c:v>0.0</c:v>
                </c:pt>
                <c:pt idx="1">
                  <c:v>0.001</c:v>
                </c:pt>
                <c:pt idx="2">
                  <c:v>0.002</c:v>
                </c:pt>
                <c:pt idx="3">
                  <c:v>0.003</c:v>
                </c:pt>
                <c:pt idx="4">
                  <c:v>0.004</c:v>
                </c:pt>
                <c:pt idx="5">
                  <c:v>0.005</c:v>
                </c:pt>
                <c:pt idx="6">
                  <c:v>0.006</c:v>
                </c:pt>
                <c:pt idx="7">
                  <c:v>0.007</c:v>
                </c:pt>
                <c:pt idx="8">
                  <c:v>0.008</c:v>
                </c:pt>
                <c:pt idx="9">
                  <c:v>0.009</c:v>
                </c:pt>
                <c:pt idx="10">
                  <c:v>0.01</c:v>
                </c:pt>
                <c:pt idx="11">
                  <c:v>0.011</c:v>
                </c:pt>
                <c:pt idx="12">
                  <c:v>0.012</c:v>
                </c:pt>
                <c:pt idx="13">
                  <c:v>0.013</c:v>
                </c:pt>
                <c:pt idx="14">
                  <c:v>0.014</c:v>
                </c:pt>
                <c:pt idx="15">
                  <c:v>0.015</c:v>
                </c:pt>
                <c:pt idx="16">
                  <c:v>0.016</c:v>
                </c:pt>
                <c:pt idx="17">
                  <c:v>0.017</c:v>
                </c:pt>
                <c:pt idx="18">
                  <c:v>0.018</c:v>
                </c:pt>
                <c:pt idx="19">
                  <c:v>0.019</c:v>
                </c:pt>
                <c:pt idx="20">
                  <c:v>0.02</c:v>
                </c:pt>
                <c:pt idx="21">
                  <c:v>0.021</c:v>
                </c:pt>
                <c:pt idx="22">
                  <c:v>0.022</c:v>
                </c:pt>
                <c:pt idx="23">
                  <c:v>0.023</c:v>
                </c:pt>
                <c:pt idx="24">
                  <c:v>0.024</c:v>
                </c:pt>
                <c:pt idx="25">
                  <c:v>0.025</c:v>
                </c:pt>
                <c:pt idx="26">
                  <c:v>0.026</c:v>
                </c:pt>
                <c:pt idx="27">
                  <c:v>0.027</c:v>
                </c:pt>
                <c:pt idx="28">
                  <c:v>0.028</c:v>
                </c:pt>
                <c:pt idx="29">
                  <c:v>0.029</c:v>
                </c:pt>
                <c:pt idx="30">
                  <c:v>0.03</c:v>
                </c:pt>
                <c:pt idx="31">
                  <c:v>0.031</c:v>
                </c:pt>
                <c:pt idx="32">
                  <c:v>0.032</c:v>
                </c:pt>
                <c:pt idx="33">
                  <c:v>0.033</c:v>
                </c:pt>
                <c:pt idx="34">
                  <c:v>0.034</c:v>
                </c:pt>
                <c:pt idx="35">
                  <c:v>0.035</c:v>
                </c:pt>
                <c:pt idx="36">
                  <c:v>0.036</c:v>
                </c:pt>
                <c:pt idx="37">
                  <c:v>0.037</c:v>
                </c:pt>
                <c:pt idx="38">
                  <c:v>0.038</c:v>
                </c:pt>
                <c:pt idx="39">
                  <c:v>0.039</c:v>
                </c:pt>
                <c:pt idx="40">
                  <c:v>0.04</c:v>
                </c:pt>
                <c:pt idx="41">
                  <c:v>0.041</c:v>
                </c:pt>
                <c:pt idx="42">
                  <c:v>0.042</c:v>
                </c:pt>
                <c:pt idx="43">
                  <c:v>0.043</c:v>
                </c:pt>
                <c:pt idx="44">
                  <c:v>0.044</c:v>
                </c:pt>
                <c:pt idx="45">
                  <c:v>0.045</c:v>
                </c:pt>
                <c:pt idx="46">
                  <c:v>0.046</c:v>
                </c:pt>
                <c:pt idx="47">
                  <c:v>0.047</c:v>
                </c:pt>
                <c:pt idx="48">
                  <c:v>0.048</c:v>
                </c:pt>
                <c:pt idx="49">
                  <c:v>0.049</c:v>
                </c:pt>
                <c:pt idx="50">
                  <c:v>0.05</c:v>
                </c:pt>
                <c:pt idx="51">
                  <c:v>0.051</c:v>
                </c:pt>
                <c:pt idx="52">
                  <c:v>0.052</c:v>
                </c:pt>
                <c:pt idx="53">
                  <c:v>0.053</c:v>
                </c:pt>
                <c:pt idx="54">
                  <c:v>0.054</c:v>
                </c:pt>
                <c:pt idx="55">
                  <c:v>0.055</c:v>
                </c:pt>
                <c:pt idx="56">
                  <c:v>0.056</c:v>
                </c:pt>
                <c:pt idx="57">
                  <c:v>0.057</c:v>
                </c:pt>
                <c:pt idx="58">
                  <c:v>0.058</c:v>
                </c:pt>
                <c:pt idx="59">
                  <c:v>0.059</c:v>
                </c:pt>
                <c:pt idx="60">
                  <c:v>0.06</c:v>
                </c:pt>
                <c:pt idx="61">
                  <c:v>0.061</c:v>
                </c:pt>
                <c:pt idx="62">
                  <c:v>0.062</c:v>
                </c:pt>
                <c:pt idx="63">
                  <c:v>0.063</c:v>
                </c:pt>
                <c:pt idx="64">
                  <c:v>0.064</c:v>
                </c:pt>
                <c:pt idx="65">
                  <c:v>0.065</c:v>
                </c:pt>
                <c:pt idx="66">
                  <c:v>0.066</c:v>
                </c:pt>
                <c:pt idx="67">
                  <c:v>0.067</c:v>
                </c:pt>
                <c:pt idx="68">
                  <c:v>0.068</c:v>
                </c:pt>
                <c:pt idx="69">
                  <c:v>0.069</c:v>
                </c:pt>
                <c:pt idx="70">
                  <c:v>0.07</c:v>
                </c:pt>
                <c:pt idx="71">
                  <c:v>0.071</c:v>
                </c:pt>
                <c:pt idx="72">
                  <c:v>0.072</c:v>
                </c:pt>
                <c:pt idx="73">
                  <c:v>0.073</c:v>
                </c:pt>
                <c:pt idx="74">
                  <c:v>0.074</c:v>
                </c:pt>
                <c:pt idx="75">
                  <c:v>0.075</c:v>
                </c:pt>
                <c:pt idx="76">
                  <c:v>0.076</c:v>
                </c:pt>
                <c:pt idx="77">
                  <c:v>0.077</c:v>
                </c:pt>
                <c:pt idx="78">
                  <c:v>0.078</c:v>
                </c:pt>
                <c:pt idx="79">
                  <c:v>0.079</c:v>
                </c:pt>
                <c:pt idx="80">
                  <c:v>0.08</c:v>
                </c:pt>
                <c:pt idx="81">
                  <c:v>0.081</c:v>
                </c:pt>
                <c:pt idx="82">
                  <c:v>0.082</c:v>
                </c:pt>
                <c:pt idx="83">
                  <c:v>0.083</c:v>
                </c:pt>
                <c:pt idx="84">
                  <c:v>0.084</c:v>
                </c:pt>
                <c:pt idx="85">
                  <c:v>0.085</c:v>
                </c:pt>
                <c:pt idx="86">
                  <c:v>0.086</c:v>
                </c:pt>
                <c:pt idx="87">
                  <c:v>0.087</c:v>
                </c:pt>
                <c:pt idx="88">
                  <c:v>0.088</c:v>
                </c:pt>
                <c:pt idx="89">
                  <c:v>0.089</c:v>
                </c:pt>
                <c:pt idx="90">
                  <c:v>0.09</c:v>
                </c:pt>
                <c:pt idx="91">
                  <c:v>0.091</c:v>
                </c:pt>
                <c:pt idx="92">
                  <c:v>0.092</c:v>
                </c:pt>
                <c:pt idx="93">
                  <c:v>0.093</c:v>
                </c:pt>
                <c:pt idx="94">
                  <c:v>0.094</c:v>
                </c:pt>
                <c:pt idx="95">
                  <c:v>0.095</c:v>
                </c:pt>
                <c:pt idx="96">
                  <c:v>0.096</c:v>
                </c:pt>
                <c:pt idx="97">
                  <c:v>0.097</c:v>
                </c:pt>
                <c:pt idx="98">
                  <c:v>0.098</c:v>
                </c:pt>
                <c:pt idx="99">
                  <c:v>0.099</c:v>
                </c:pt>
                <c:pt idx="100">
                  <c:v>0.1</c:v>
                </c:pt>
                <c:pt idx="101">
                  <c:v>0.101</c:v>
                </c:pt>
                <c:pt idx="102">
                  <c:v>0.102</c:v>
                </c:pt>
                <c:pt idx="103">
                  <c:v>0.103</c:v>
                </c:pt>
                <c:pt idx="104">
                  <c:v>0.104</c:v>
                </c:pt>
                <c:pt idx="105">
                  <c:v>0.105</c:v>
                </c:pt>
                <c:pt idx="106">
                  <c:v>0.106</c:v>
                </c:pt>
                <c:pt idx="107">
                  <c:v>0.107</c:v>
                </c:pt>
                <c:pt idx="108">
                  <c:v>0.108</c:v>
                </c:pt>
                <c:pt idx="109">
                  <c:v>0.109</c:v>
                </c:pt>
                <c:pt idx="110">
                  <c:v>0.11</c:v>
                </c:pt>
                <c:pt idx="111">
                  <c:v>0.111</c:v>
                </c:pt>
                <c:pt idx="112">
                  <c:v>0.112</c:v>
                </c:pt>
                <c:pt idx="113">
                  <c:v>0.113</c:v>
                </c:pt>
                <c:pt idx="114">
                  <c:v>0.114</c:v>
                </c:pt>
                <c:pt idx="115">
                  <c:v>0.115</c:v>
                </c:pt>
                <c:pt idx="116">
                  <c:v>0.116</c:v>
                </c:pt>
                <c:pt idx="117">
                  <c:v>0.117</c:v>
                </c:pt>
                <c:pt idx="118">
                  <c:v>0.118</c:v>
                </c:pt>
                <c:pt idx="119">
                  <c:v>0.119</c:v>
                </c:pt>
                <c:pt idx="120">
                  <c:v>0.12</c:v>
                </c:pt>
                <c:pt idx="121">
                  <c:v>0.121</c:v>
                </c:pt>
                <c:pt idx="122">
                  <c:v>0.122</c:v>
                </c:pt>
                <c:pt idx="123">
                  <c:v>0.123</c:v>
                </c:pt>
                <c:pt idx="124">
                  <c:v>0.124</c:v>
                </c:pt>
                <c:pt idx="125">
                  <c:v>0.125</c:v>
                </c:pt>
                <c:pt idx="126">
                  <c:v>0.126</c:v>
                </c:pt>
                <c:pt idx="127">
                  <c:v>0.127</c:v>
                </c:pt>
                <c:pt idx="128">
                  <c:v>0.128</c:v>
                </c:pt>
                <c:pt idx="129">
                  <c:v>0.129</c:v>
                </c:pt>
                <c:pt idx="130">
                  <c:v>0.13</c:v>
                </c:pt>
                <c:pt idx="131">
                  <c:v>0.131</c:v>
                </c:pt>
                <c:pt idx="132">
                  <c:v>0.132</c:v>
                </c:pt>
                <c:pt idx="133">
                  <c:v>0.133</c:v>
                </c:pt>
                <c:pt idx="134">
                  <c:v>0.134</c:v>
                </c:pt>
                <c:pt idx="135">
                  <c:v>0.135</c:v>
                </c:pt>
                <c:pt idx="136">
                  <c:v>0.136</c:v>
                </c:pt>
                <c:pt idx="137">
                  <c:v>0.137</c:v>
                </c:pt>
                <c:pt idx="138">
                  <c:v>0.138</c:v>
                </c:pt>
                <c:pt idx="139">
                  <c:v>0.139</c:v>
                </c:pt>
                <c:pt idx="140">
                  <c:v>0.14</c:v>
                </c:pt>
                <c:pt idx="141">
                  <c:v>0.141</c:v>
                </c:pt>
                <c:pt idx="142">
                  <c:v>0.142</c:v>
                </c:pt>
                <c:pt idx="143">
                  <c:v>0.143</c:v>
                </c:pt>
                <c:pt idx="144">
                  <c:v>0.144</c:v>
                </c:pt>
                <c:pt idx="145">
                  <c:v>0.145</c:v>
                </c:pt>
                <c:pt idx="146">
                  <c:v>0.146</c:v>
                </c:pt>
                <c:pt idx="147">
                  <c:v>0.147</c:v>
                </c:pt>
                <c:pt idx="148">
                  <c:v>0.148</c:v>
                </c:pt>
                <c:pt idx="149">
                  <c:v>0.149</c:v>
                </c:pt>
                <c:pt idx="150">
                  <c:v>0.15</c:v>
                </c:pt>
                <c:pt idx="151">
                  <c:v>0.151</c:v>
                </c:pt>
                <c:pt idx="152">
                  <c:v>0.152</c:v>
                </c:pt>
                <c:pt idx="153">
                  <c:v>0.153</c:v>
                </c:pt>
                <c:pt idx="154">
                  <c:v>0.154</c:v>
                </c:pt>
                <c:pt idx="155">
                  <c:v>0.155</c:v>
                </c:pt>
                <c:pt idx="156">
                  <c:v>0.156</c:v>
                </c:pt>
                <c:pt idx="157">
                  <c:v>0.157</c:v>
                </c:pt>
                <c:pt idx="158">
                  <c:v>0.158</c:v>
                </c:pt>
                <c:pt idx="159">
                  <c:v>0.159</c:v>
                </c:pt>
                <c:pt idx="160">
                  <c:v>0.16</c:v>
                </c:pt>
                <c:pt idx="161">
                  <c:v>0.161</c:v>
                </c:pt>
                <c:pt idx="162">
                  <c:v>0.162</c:v>
                </c:pt>
                <c:pt idx="163">
                  <c:v>0.163</c:v>
                </c:pt>
                <c:pt idx="164">
                  <c:v>0.164</c:v>
                </c:pt>
                <c:pt idx="165">
                  <c:v>0.165</c:v>
                </c:pt>
                <c:pt idx="166">
                  <c:v>0.166</c:v>
                </c:pt>
                <c:pt idx="167">
                  <c:v>0.167</c:v>
                </c:pt>
                <c:pt idx="168">
                  <c:v>0.168</c:v>
                </c:pt>
                <c:pt idx="169">
                  <c:v>0.169</c:v>
                </c:pt>
                <c:pt idx="170">
                  <c:v>0.17</c:v>
                </c:pt>
                <c:pt idx="171">
                  <c:v>0.171</c:v>
                </c:pt>
                <c:pt idx="172">
                  <c:v>0.172</c:v>
                </c:pt>
                <c:pt idx="173">
                  <c:v>0.173</c:v>
                </c:pt>
                <c:pt idx="174">
                  <c:v>0.174</c:v>
                </c:pt>
                <c:pt idx="175">
                  <c:v>0.175</c:v>
                </c:pt>
                <c:pt idx="176">
                  <c:v>0.176</c:v>
                </c:pt>
                <c:pt idx="177">
                  <c:v>0.177</c:v>
                </c:pt>
                <c:pt idx="178">
                  <c:v>0.178</c:v>
                </c:pt>
                <c:pt idx="179">
                  <c:v>0.179</c:v>
                </c:pt>
                <c:pt idx="180">
                  <c:v>0.18</c:v>
                </c:pt>
                <c:pt idx="181">
                  <c:v>0.181</c:v>
                </c:pt>
                <c:pt idx="182">
                  <c:v>0.182</c:v>
                </c:pt>
                <c:pt idx="183">
                  <c:v>0.183</c:v>
                </c:pt>
                <c:pt idx="184">
                  <c:v>0.184</c:v>
                </c:pt>
                <c:pt idx="185">
                  <c:v>0.185</c:v>
                </c:pt>
                <c:pt idx="186">
                  <c:v>0.186</c:v>
                </c:pt>
                <c:pt idx="187">
                  <c:v>0.187</c:v>
                </c:pt>
                <c:pt idx="188">
                  <c:v>0.188</c:v>
                </c:pt>
                <c:pt idx="189">
                  <c:v>0.189</c:v>
                </c:pt>
                <c:pt idx="190">
                  <c:v>0.19</c:v>
                </c:pt>
                <c:pt idx="191">
                  <c:v>0.191</c:v>
                </c:pt>
                <c:pt idx="192">
                  <c:v>0.192</c:v>
                </c:pt>
                <c:pt idx="193">
                  <c:v>0.193</c:v>
                </c:pt>
                <c:pt idx="194">
                  <c:v>0.194</c:v>
                </c:pt>
                <c:pt idx="195">
                  <c:v>0.195</c:v>
                </c:pt>
                <c:pt idx="196">
                  <c:v>0.196</c:v>
                </c:pt>
                <c:pt idx="197">
                  <c:v>0.197</c:v>
                </c:pt>
                <c:pt idx="198">
                  <c:v>0.198</c:v>
                </c:pt>
                <c:pt idx="199">
                  <c:v>0.199</c:v>
                </c:pt>
                <c:pt idx="200">
                  <c:v>0.2</c:v>
                </c:pt>
              </c:numCache>
            </c:numRef>
          </c:xVal>
          <c:yVal>
            <c:numRef>
              <c:f>'Non-modal partial melting'!$E$15:$E$215</c:f>
              <c:numCache>
                <c:formatCode>0.0000</c:formatCode>
                <c:ptCount val="201"/>
                <c:pt idx="0">
                  <c:v>0.055</c:v>
                </c:pt>
                <c:pt idx="1">
                  <c:v>0.0547797797797798</c:v>
                </c:pt>
                <c:pt idx="2">
                  <c:v>0.0545591182364729</c:v>
                </c:pt>
                <c:pt idx="3">
                  <c:v>0.0543380140421264</c:v>
                </c:pt>
                <c:pt idx="4">
                  <c:v>0.0541164658634538</c:v>
                </c:pt>
                <c:pt idx="5">
                  <c:v>0.053894472361809</c:v>
                </c:pt>
                <c:pt idx="6">
                  <c:v>0.0536720321931589</c:v>
                </c:pt>
                <c:pt idx="7">
                  <c:v>0.0534491440080564</c:v>
                </c:pt>
                <c:pt idx="8">
                  <c:v>0.0532258064516129</c:v>
                </c:pt>
                <c:pt idx="9">
                  <c:v>0.0530020181634712</c:v>
                </c:pt>
                <c:pt idx="10">
                  <c:v>0.0527777777777778</c:v>
                </c:pt>
                <c:pt idx="11">
                  <c:v>0.0525530839231547</c:v>
                </c:pt>
                <c:pt idx="12">
                  <c:v>0.052327935222672</c:v>
                </c:pt>
                <c:pt idx="13">
                  <c:v>0.0521023302938196</c:v>
                </c:pt>
                <c:pt idx="14">
                  <c:v>0.0518762677484787</c:v>
                </c:pt>
                <c:pt idx="15">
                  <c:v>0.0516497461928934</c:v>
                </c:pt>
                <c:pt idx="16">
                  <c:v>0.0514227642276423</c:v>
                </c:pt>
                <c:pt idx="17">
                  <c:v>0.0511953204476093</c:v>
                </c:pt>
                <c:pt idx="18">
                  <c:v>0.0509674134419552</c:v>
                </c:pt>
                <c:pt idx="19">
                  <c:v>0.0507390417940877</c:v>
                </c:pt>
                <c:pt idx="20">
                  <c:v>0.0505102040816326</c:v>
                </c:pt>
                <c:pt idx="21">
                  <c:v>0.0502808988764045</c:v>
                </c:pt>
                <c:pt idx="22">
                  <c:v>0.0500511247443763</c:v>
                </c:pt>
                <c:pt idx="23">
                  <c:v>0.0498208802456499</c:v>
                </c:pt>
                <c:pt idx="24">
                  <c:v>0.0495901639344262</c:v>
                </c:pt>
                <c:pt idx="25">
                  <c:v>0.0493589743589743</c:v>
                </c:pt>
                <c:pt idx="26">
                  <c:v>0.0491273100616016</c:v>
                </c:pt>
                <c:pt idx="27">
                  <c:v>0.0488951695786228</c:v>
                </c:pt>
                <c:pt idx="28">
                  <c:v>0.0486625514403292</c:v>
                </c:pt>
                <c:pt idx="29">
                  <c:v>0.0484294541709577</c:v>
                </c:pt>
                <c:pt idx="30">
                  <c:v>0.0481958762886598</c:v>
                </c:pt>
                <c:pt idx="31">
                  <c:v>0.0479618163054695</c:v>
                </c:pt>
                <c:pt idx="32">
                  <c:v>0.0477272727272727</c:v>
                </c:pt>
                <c:pt idx="33">
                  <c:v>0.0474922440537745</c:v>
                </c:pt>
                <c:pt idx="34">
                  <c:v>0.0472567287784679</c:v>
                </c:pt>
                <c:pt idx="35">
                  <c:v>0.047020725388601</c:v>
                </c:pt>
                <c:pt idx="36">
                  <c:v>0.0467842323651452</c:v>
                </c:pt>
                <c:pt idx="37">
                  <c:v>0.0465472481827622</c:v>
                </c:pt>
                <c:pt idx="38">
                  <c:v>0.0463097713097713</c:v>
                </c:pt>
                <c:pt idx="39">
                  <c:v>0.0460718002081165</c:v>
                </c:pt>
                <c:pt idx="40">
                  <c:v>0.0458333333333333</c:v>
                </c:pt>
                <c:pt idx="41">
                  <c:v>0.0455943691345151</c:v>
                </c:pt>
                <c:pt idx="42">
                  <c:v>0.0453549060542797</c:v>
                </c:pt>
                <c:pt idx="43">
                  <c:v>0.0451149425287356</c:v>
                </c:pt>
                <c:pt idx="44">
                  <c:v>0.0448744769874477</c:v>
                </c:pt>
                <c:pt idx="45">
                  <c:v>0.0446335078534031</c:v>
                </c:pt>
                <c:pt idx="46">
                  <c:v>0.0443920335429769</c:v>
                </c:pt>
                <c:pt idx="47">
                  <c:v>0.0441500524658971</c:v>
                </c:pt>
                <c:pt idx="48">
                  <c:v>0.0439075630252101</c:v>
                </c:pt>
                <c:pt idx="49">
                  <c:v>0.043664563617245</c:v>
                </c:pt>
                <c:pt idx="50">
                  <c:v>0.0434210526315789</c:v>
                </c:pt>
                <c:pt idx="51">
                  <c:v>0.043177028451001</c:v>
                </c:pt>
                <c:pt idx="52">
                  <c:v>0.0429324894514768</c:v>
                </c:pt>
                <c:pt idx="53">
                  <c:v>0.0426874340021119</c:v>
                </c:pt>
                <c:pt idx="54">
                  <c:v>0.0424418604651163</c:v>
                </c:pt>
                <c:pt idx="55">
                  <c:v>0.0421957671957672</c:v>
                </c:pt>
                <c:pt idx="56">
                  <c:v>0.0419491525423729</c:v>
                </c:pt>
                <c:pt idx="57">
                  <c:v>0.0417020148462354</c:v>
                </c:pt>
                <c:pt idx="58">
                  <c:v>0.0414543524416136</c:v>
                </c:pt>
                <c:pt idx="59">
                  <c:v>0.0412061636556854</c:v>
                </c:pt>
                <c:pt idx="60">
                  <c:v>0.0409574468085106</c:v>
                </c:pt>
                <c:pt idx="61">
                  <c:v>0.0407082002129925</c:v>
                </c:pt>
                <c:pt idx="62">
                  <c:v>0.0404584221748401</c:v>
                </c:pt>
                <c:pt idx="63">
                  <c:v>0.0402081109925293</c:v>
                </c:pt>
                <c:pt idx="64">
                  <c:v>0.0399572649572649</c:v>
                </c:pt>
                <c:pt idx="65">
                  <c:v>0.0397058823529412</c:v>
                </c:pt>
                <c:pt idx="66">
                  <c:v>0.0394539614561028</c:v>
                </c:pt>
                <c:pt idx="67">
                  <c:v>0.0392015005359057</c:v>
                </c:pt>
                <c:pt idx="68">
                  <c:v>0.0389484978540772</c:v>
                </c:pt>
                <c:pt idx="69">
                  <c:v>0.0386949516648764</c:v>
                </c:pt>
                <c:pt idx="70">
                  <c:v>0.0384408602150537</c:v>
                </c:pt>
                <c:pt idx="71">
                  <c:v>0.0381862217438105</c:v>
                </c:pt>
                <c:pt idx="72">
                  <c:v>0.0379310344827586</c:v>
                </c:pt>
                <c:pt idx="73">
                  <c:v>0.0376752966558792</c:v>
                </c:pt>
                <c:pt idx="74">
                  <c:v>0.0374190064794816</c:v>
                </c:pt>
                <c:pt idx="75">
                  <c:v>0.0371621621621621</c:v>
                </c:pt>
                <c:pt idx="76">
                  <c:v>0.0369047619047619</c:v>
                </c:pt>
                <c:pt idx="77">
                  <c:v>0.036646803900325</c:v>
                </c:pt>
                <c:pt idx="78">
                  <c:v>0.0363882863340564</c:v>
                </c:pt>
                <c:pt idx="79">
                  <c:v>0.036129207383279</c:v>
                </c:pt>
                <c:pt idx="80">
                  <c:v>0.0358695652173913</c:v>
                </c:pt>
                <c:pt idx="81">
                  <c:v>0.0356093579978237</c:v>
                </c:pt>
                <c:pt idx="82">
                  <c:v>0.0353485838779956</c:v>
                </c:pt>
                <c:pt idx="83">
                  <c:v>0.0350872410032715</c:v>
                </c:pt>
                <c:pt idx="84">
                  <c:v>0.034825327510917</c:v>
                </c:pt>
                <c:pt idx="85">
                  <c:v>0.0345628415300546</c:v>
                </c:pt>
                <c:pt idx="86">
                  <c:v>0.0342997811816192</c:v>
                </c:pt>
                <c:pt idx="87">
                  <c:v>0.0340361445783132</c:v>
                </c:pt>
                <c:pt idx="88">
                  <c:v>0.0337719298245614</c:v>
                </c:pt>
                <c:pt idx="89">
                  <c:v>0.0335071350164654</c:v>
                </c:pt>
                <c:pt idx="90">
                  <c:v>0.0332417582417582</c:v>
                </c:pt>
                <c:pt idx="91">
                  <c:v>0.0329757975797579</c:v>
                </c:pt>
                <c:pt idx="92">
                  <c:v>0.0327092511013216</c:v>
                </c:pt>
                <c:pt idx="93">
                  <c:v>0.0324421168687982</c:v>
                </c:pt>
                <c:pt idx="94">
                  <c:v>0.0321743929359823</c:v>
                </c:pt>
                <c:pt idx="95">
                  <c:v>0.0319060773480663</c:v>
                </c:pt>
                <c:pt idx="96">
                  <c:v>0.0316371681415929</c:v>
                </c:pt>
                <c:pt idx="97">
                  <c:v>0.0313676633444075</c:v>
                </c:pt>
                <c:pt idx="98">
                  <c:v>0.0310975609756097</c:v>
                </c:pt>
                <c:pt idx="99">
                  <c:v>0.030826859045505</c:v>
                </c:pt>
                <c:pt idx="100">
                  <c:v>0.0305555555555555</c:v>
                </c:pt>
                <c:pt idx="101">
                  <c:v>0.0302836484983314</c:v>
                </c:pt>
                <c:pt idx="102">
                  <c:v>0.030011135857461</c:v>
                </c:pt>
                <c:pt idx="103">
                  <c:v>0.0297380156075808</c:v>
                </c:pt>
                <c:pt idx="104">
                  <c:v>0.0294642857142857</c:v>
                </c:pt>
                <c:pt idx="105">
                  <c:v>0.0291899441340782</c:v>
                </c:pt>
                <c:pt idx="106">
                  <c:v>0.0289149888143176</c:v>
                </c:pt>
                <c:pt idx="107">
                  <c:v>0.0286394176931691</c:v>
                </c:pt>
                <c:pt idx="108">
                  <c:v>0.0283632286995515</c:v>
                </c:pt>
                <c:pt idx="109">
                  <c:v>0.0280864197530864</c:v>
                </c:pt>
                <c:pt idx="110">
                  <c:v>0.0278089887640449</c:v>
                </c:pt>
                <c:pt idx="111">
                  <c:v>0.0275309336332958</c:v>
                </c:pt>
                <c:pt idx="112">
                  <c:v>0.0272522522522522</c:v>
                </c:pt>
                <c:pt idx="113">
                  <c:v>0.0269729425028185</c:v>
                </c:pt>
                <c:pt idx="114">
                  <c:v>0.0266930022573363</c:v>
                </c:pt>
                <c:pt idx="115">
                  <c:v>0.026412429378531</c:v>
                </c:pt>
                <c:pt idx="116">
                  <c:v>0.026131221719457</c:v>
                </c:pt>
                <c:pt idx="117">
                  <c:v>0.0258493771234428</c:v>
                </c:pt>
                <c:pt idx="118">
                  <c:v>0.0255668934240362</c:v>
                </c:pt>
                <c:pt idx="119">
                  <c:v>0.0252837684449489</c:v>
                </c:pt>
                <c:pt idx="120">
                  <c:v>0.025</c:v>
                </c:pt>
                <c:pt idx="121">
                  <c:v>0.0247155858930603</c:v>
                </c:pt>
                <c:pt idx="122">
                  <c:v>0.0244305239179954</c:v>
                </c:pt>
                <c:pt idx="123">
                  <c:v>0.0241448118586089</c:v>
                </c:pt>
                <c:pt idx="124">
                  <c:v>0.0238584474885844</c:v>
                </c:pt>
                <c:pt idx="125">
                  <c:v>0.0235714285714285</c:v>
                </c:pt>
                <c:pt idx="126">
                  <c:v>0.0232837528604119</c:v>
                </c:pt>
                <c:pt idx="127">
                  <c:v>0.0229954180985108</c:v>
                </c:pt>
                <c:pt idx="128">
                  <c:v>0.0227064220183486</c:v>
                </c:pt>
                <c:pt idx="129">
                  <c:v>0.0224167623421354</c:v>
                </c:pt>
                <c:pt idx="130">
                  <c:v>0.0221264367816092</c:v>
                </c:pt>
                <c:pt idx="131">
                  <c:v>0.0218354430379746</c:v>
                </c:pt>
                <c:pt idx="132">
                  <c:v>0.0215437788018433</c:v>
                </c:pt>
                <c:pt idx="133">
                  <c:v>0.0212514417531718</c:v>
                </c:pt>
                <c:pt idx="134">
                  <c:v>0.0209584295612009</c:v>
                </c:pt>
                <c:pt idx="135">
                  <c:v>0.020664739884393</c:v>
                </c:pt>
                <c:pt idx="136">
                  <c:v>0.0203703703703703</c:v>
                </c:pt>
                <c:pt idx="137">
                  <c:v>0.0200753186558516</c:v>
                </c:pt>
                <c:pt idx="138">
                  <c:v>0.0197795823665893</c:v>
                </c:pt>
                <c:pt idx="139">
                  <c:v>0.0194831591173054</c:v>
                </c:pt>
                <c:pt idx="140">
                  <c:v>0.0191860465116279</c:v>
                </c:pt>
                <c:pt idx="141">
                  <c:v>0.0188882421420256</c:v>
                </c:pt>
                <c:pt idx="142">
                  <c:v>0.0185897435897436</c:v>
                </c:pt>
                <c:pt idx="143">
                  <c:v>0.0182905484247374</c:v>
                </c:pt>
                <c:pt idx="144">
                  <c:v>0.0179906542056074</c:v>
                </c:pt>
                <c:pt idx="145">
                  <c:v>0.0176900584795321</c:v>
                </c:pt>
                <c:pt idx="146">
                  <c:v>0.0173887587822014</c:v>
                </c:pt>
                <c:pt idx="147">
                  <c:v>0.0170867526377491</c:v>
                </c:pt>
                <c:pt idx="148">
                  <c:v>0.0167840375586854</c:v>
                </c:pt>
                <c:pt idx="149">
                  <c:v>0.0164806110458284</c:v>
                </c:pt>
                <c:pt idx="150">
                  <c:v>0.0161764705882353</c:v>
                </c:pt>
                <c:pt idx="151">
                  <c:v>0.0158716136631331</c:v>
                </c:pt>
                <c:pt idx="152">
                  <c:v>0.015566037735849</c:v>
                </c:pt>
                <c:pt idx="153">
                  <c:v>0.0152597402597402</c:v>
                </c:pt>
                <c:pt idx="154">
                  <c:v>0.0149527186761229</c:v>
                </c:pt>
                <c:pt idx="155">
                  <c:v>0.0146449704142011</c:v>
                </c:pt>
                <c:pt idx="156">
                  <c:v>0.0143364928909952</c:v>
                </c:pt>
                <c:pt idx="157">
                  <c:v>0.0140272835112692</c:v>
                </c:pt>
                <c:pt idx="158">
                  <c:v>0.0137173396674584</c:v>
                </c:pt>
                <c:pt idx="159">
                  <c:v>0.0134066587395957</c:v>
                </c:pt>
                <c:pt idx="160">
                  <c:v>0.0130952380952381</c:v>
                </c:pt>
                <c:pt idx="161">
                  <c:v>0.0127830750893921</c:v>
                </c:pt>
                <c:pt idx="162">
                  <c:v>0.0124701670644391</c:v>
                </c:pt>
                <c:pt idx="163">
                  <c:v>0.0121565113500597</c:v>
                </c:pt>
                <c:pt idx="164">
                  <c:v>0.0118421052631579</c:v>
                </c:pt>
                <c:pt idx="165">
                  <c:v>0.0115269461077844</c:v>
                </c:pt>
                <c:pt idx="166">
                  <c:v>0.0112110311750599</c:v>
                </c:pt>
                <c:pt idx="167">
                  <c:v>0.0108943577430972</c:v>
                </c:pt>
                <c:pt idx="168">
                  <c:v>0.010576923076923</c:v>
                </c:pt>
                <c:pt idx="169">
                  <c:v>0.0102587244283995</c:v>
                </c:pt>
                <c:pt idx="170">
                  <c:v>0.00993975903614453</c:v>
                </c:pt>
                <c:pt idx="171">
                  <c:v>0.00962002412545231</c:v>
                </c:pt>
                <c:pt idx="172">
                  <c:v>0.00929951690821251</c:v>
                </c:pt>
                <c:pt idx="173">
                  <c:v>0.00897823458282946</c:v>
                </c:pt>
                <c:pt idx="174">
                  <c:v>0.00865617433414039</c:v>
                </c:pt>
                <c:pt idx="175">
                  <c:v>0.00833333333333328</c:v>
                </c:pt>
                <c:pt idx="176">
                  <c:v>0.00800970873786403</c:v>
                </c:pt>
                <c:pt idx="177">
                  <c:v>0.00768529769137298</c:v>
                </c:pt>
                <c:pt idx="178">
                  <c:v>0.00736009732360092</c:v>
                </c:pt>
                <c:pt idx="179">
                  <c:v>0.00703410475030446</c:v>
                </c:pt>
                <c:pt idx="180">
                  <c:v>0.00670731707317068</c:v>
                </c:pt>
                <c:pt idx="181">
                  <c:v>0.00637973137973133</c:v>
                </c:pt>
                <c:pt idx="182">
                  <c:v>0.00605134474327624</c:v>
                </c:pt>
                <c:pt idx="183">
                  <c:v>0.00572215422276617</c:v>
                </c:pt>
                <c:pt idx="184">
                  <c:v>0.00539215686274504</c:v>
                </c:pt>
                <c:pt idx="185">
                  <c:v>0.00506134969325149</c:v>
                </c:pt>
                <c:pt idx="186">
                  <c:v>0.00472972972972968</c:v>
                </c:pt>
                <c:pt idx="187">
                  <c:v>0.00439729397293967</c:v>
                </c:pt>
                <c:pt idx="188">
                  <c:v>0.00406403940886695</c:v>
                </c:pt>
                <c:pt idx="189">
                  <c:v>0.00372996300863127</c:v>
                </c:pt>
                <c:pt idx="190">
                  <c:v>0.003395061728395</c:v>
                </c:pt>
                <c:pt idx="191">
                  <c:v>0.00305933250927065</c:v>
                </c:pt>
                <c:pt idx="192">
                  <c:v>0.00272277227722767</c:v>
                </c:pt>
                <c:pt idx="193">
                  <c:v>0.0023853779429987</c:v>
                </c:pt>
                <c:pt idx="194">
                  <c:v>0.00204714640198506</c:v>
                </c:pt>
                <c:pt idx="195">
                  <c:v>0.00170807453416143</c:v>
                </c:pt>
                <c:pt idx="196">
                  <c:v>0.00136815920398004</c:v>
                </c:pt>
                <c:pt idx="197">
                  <c:v>0.00102739726027392</c:v>
                </c:pt>
                <c:pt idx="198">
                  <c:v>0.000685785536159543</c:v>
                </c:pt>
                <c:pt idx="199">
                  <c:v>0.000343320848938764</c:v>
                </c:pt>
                <c:pt idx="200">
                  <c:v>-5.42101086242752E-17</c:v>
                </c:pt>
              </c:numCache>
            </c:numRef>
          </c:yVal>
          <c:smooth val="0"/>
        </c:ser>
        <c:dLbls>
          <c:showLegendKey val="0"/>
          <c:showVal val="0"/>
          <c:showCatName val="0"/>
          <c:showSerName val="0"/>
          <c:showPercent val="0"/>
          <c:showBubbleSize val="0"/>
        </c:dLbls>
        <c:axId val="2137074840"/>
        <c:axId val="2137067848"/>
      </c:scatterChart>
      <c:valAx>
        <c:axId val="2137074840"/>
        <c:scaling>
          <c:orientation val="maxMin"/>
          <c:max val="0.25"/>
          <c:min val="0.0"/>
        </c:scaling>
        <c:delete val="0"/>
        <c:axPos val="b"/>
        <c:title>
          <c:tx>
            <c:rich>
              <a:bodyPr/>
              <a:lstStyle/>
              <a:p>
                <a:pPr>
                  <a:defRPr sz="1400"/>
                </a:pPr>
                <a:r>
                  <a:rPr lang="fr-FR" sz="1400"/>
                  <a:t>Fraction melt extracted</a:t>
                </a:r>
              </a:p>
            </c:rich>
          </c:tx>
          <c:overlay val="0"/>
        </c:title>
        <c:numFmt formatCode="0.00" sourceLinked="0"/>
        <c:majorTickMark val="out"/>
        <c:minorTickMark val="none"/>
        <c:tickLblPos val="nextTo"/>
        <c:crossAx val="2137067848"/>
        <c:crosses val="autoZero"/>
        <c:crossBetween val="midCat"/>
      </c:valAx>
      <c:valAx>
        <c:axId val="2137067848"/>
        <c:scaling>
          <c:orientation val="minMax"/>
          <c:max val="0.06"/>
          <c:min val="0.0"/>
        </c:scaling>
        <c:delete val="0"/>
        <c:axPos val="l"/>
        <c:majorGridlines>
          <c:spPr>
            <a:ln>
              <a:noFill/>
            </a:ln>
          </c:spPr>
        </c:majorGridlines>
        <c:title>
          <c:tx>
            <c:rich>
              <a:bodyPr rot="-5400000" vert="horz"/>
              <a:lstStyle/>
              <a:p>
                <a:pPr>
                  <a:defRPr sz="1400"/>
                </a:pPr>
                <a:r>
                  <a:rPr lang="fr-FR" sz="1400"/>
                  <a:t>% Sulfide</a:t>
                </a:r>
              </a:p>
            </c:rich>
          </c:tx>
          <c:layout>
            <c:manualLayout>
              <c:xMode val="edge"/>
              <c:yMode val="edge"/>
              <c:x val="0.0250696378830084"/>
              <c:y val="0.314977684241083"/>
            </c:manualLayout>
          </c:layout>
          <c:overlay val="0"/>
        </c:title>
        <c:numFmt formatCode="0.00" sourceLinked="0"/>
        <c:majorTickMark val="out"/>
        <c:minorTickMark val="none"/>
        <c:tickLblPos val="nextTo"/>
        <c:crossAx val="2137074840"/>
        <c:crosses val="max"/>
        <c:crossBetween val="midCat"/>
      </c:valAx>
      <c:spPr>
        <a:noFill/>
        <a:ln>
          <a:solidFill>
            <a:schemeClr val="tx1"/>
          </a:solidFill>
        </a:ln>
      </c:spPr>
    </c:plotArea>
    <c:plotVisOnly val="1"/>
    <c:dispBlanksAs val="gap"/>
    <c:showDLblsOverMax val="0"/>
  </c:chart>
  <c:printSettings>
    <c:headerFooter/>
    <c:pageMargins b="1.0" l="0.75" r="0.75" t="1.0"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spPr>
            <a:ln w="47625">
              <a:solidFill>
                <a:schemeClr val="accent2"/>
              </a:solidFill>
            </a:ln>
            <a:effectLst/>
          </c:spPr>
          <c:marker>
            <c:symbol val="diamond"/>
            <c:size val="3"/>
            <c:spPr>
              <a:solidFill>
                <a:schemeClr val="accent2"/>
              </a:solidFill>
              <a:ln>
                <a:noFill/>
              </a:ln>
              <a:effectLst/>
            </c:spPr>
          </c:marker>
          <c:xVal>
            <c:numRef>
              <c:f>'Non-modal partial melting'!$A$15:$A$215</c:f>
              <c:numCache>
                <c:formatCode>General</c:formatCode>
                <c:ptCount val="201"/>
                <c:pt idx="0">
                  <c:v>0.0</c:v>
                </c:pt>
                <c:pt idx="1">
                  <c:v>0.001</c:v>
                </c:pt>
                <c:pt idx="2">
                  <c:v>0.002</c:v>
                </c:pt>
                <c:pt idx="3">
                  <c:v>0.003</c:v>
                </c:pt>
                <c:pt idx="4">
                  <c:v>0.004</c:v>
                </c:pt>
                <c:pt idx="5">
                  <c:v>0.005</c:v>
                </c:pt>
                <c:pt idx="6">
                  <c:v>0.006</c:v>
                </c:pt>
                <c:pt idx="7">
                  <c:v>0.007</c:v>
                </c:pt>
                <c:pt idx="8">
                  <c:v>0.008</c:v>
                </c:pt>
                <c:pt idx="9">
                  <c:v>0.009</c:v>
                </c:pt>
                <c:pt idx="10">
                  <c:v>0.01</c:v>
                </c:pt>
                <c:pt idx="11">
                  <c:v>0.011</c:v>
                </c:pt>
                <c:pt idx="12">
                  <c:v>0.012</c:v>
                </c:pt>
                <c:pt idx="13">
                  <c:v>0.013</c:v>
                </c:pt>
                <c:pt idx="14">
                  <c:v>0.014</c:v>
                </c:pt>
                <c:pt idx="15">
                  <c:v>0.015</c:v>
                </c:pt>
                <c:pt idx="16">
                  <c:v>0.016</c:v>
                </c:pt>
                <c:pt idx="17">
                  <c:v>0.017</c:v>
                </c:pt>
                <c:pt idx="18">
                  <c:v>0.018</c:v>
                </c:pt>
                <c:pt idx="19">
                  <c:v>0.019</c:v>
                </c:pt>
                <c:pt idx="20">
                  <c:v>0.02</c:v>
                </c:pt>
                <c:pt idx="21">
                  <c:v>0.021</c:v>
                </c:pt>
                <c:pt idx="22">
                  <c:v>0.022</c:v>
                </c:pt>
                <c:pt idx="23">
                  <c:v>0.023</c:v>
                </c:pt>
                <c:pt idx="24">
                  <c:v>0.024</c:v>
                </c:pt>
                <c:pt idx="25">
                  <c:v>0.025</c:v>
                </c:pt>
                <c:pt idx="26">
                  <c:v>0.026</c:v>
                </c:pt>
                <c:pt idx="27">
                  <c:v>0.027</c:v>
                </c:pt>
                <c:pt idx="28">
                  <c:v>0.028</c:v>
                </c:pt>
                <c:pt idx="29">
                  <c:v>0.029</c:v>
                </c:pt>
                <c:pt idx="30">
                  <c:v>0.03</c:v>
                </c:pt>
                <c:pt idx="31">
                  <c:v>0.031</c:v>
                </c:pt>
                <c:pt idx="32">
                  <c:v>0.032</c:v>
                </c:pt>
                <c:pt idx="33">
                  <c:v>0.033</c:v>
                </c:pt>
                <c:pt idx="34">
                  <c:v>0.034</c:v>
                </c:pt>
                <c:pt idx="35">
                  <c:v>0.035</c:v>
                </c:pt>
                <c:pt idx="36">
                  <c:v>0.036</c:v>
                </c:pt>
                <c:pt idx="37">
                  <c:v>0.037</c:v>
                </c:pt>
                <c:pt idx="38">
                  <c:v>0.038</c:v>
                </c:pt>
                <c:pt idx="39">
                  <c:v>0.039</c:v>
                </c:pt>
                <c:pt idx="40">
                  <c:v>0.04</c:v>
                </c:pt>
                <c:pt idx="41">
                  <c:v>0.041</c:v>
                </c:pt>
                <c:pt idx="42">
                  <c:v>0.042</c:v>
                </c:pt>
                <c:pt idx="43">
                  <c:v>0.043</c:v>
                </c:pt>
                <c:pt idx="44">
                  <c:v>0.044</c:v>
                </c:pt>
                <c:pt idx="45">
                  <c:v>0.045</c:v>
                </c:pt>
                <c:pt idx="46">
                  <c:v>0.046</c:v>
                </c:pt>
                <c:pt idx="47">
                  <c:v>0.047</c:v>
                </c:pt>
                <c:pt idx="48">
                  <c:v>0.048</c:v>
                </c:pt>
                <c:pt idx="49">
                  <c:v>0.049</c:v>
                </c:pt>
                <c:pt idx="50">
                  <c:v>0.05</c:v>
                </c:pt>
                <c:pt idx="51">
                  <c:v>0.051</c:v>
                </c:pt>
                <c:pt idx="52">
                  <c:v>0.052</c:v>
                </c:pt>
                <c:pt idx="53">
                  <c:v>0.053</c:v>
                </c:pt>
                <c:pt idx="54">
                  <c:v>0.054</c:v>
                </c:pt>
                <c:pt idx="55">
                  <c:v>0.055</c:v>
                </c:pt>
                <c:pt idx="56">
                  <c:v>0.056</c:v>
                </c:pt>
                <c:pt idx="57">
                  <c:v>0.057</c:v>
                </c:pt>
                <c:pt idx="58">
                  <c:v>0.058</c:v>
                </c:pt>
                <c:pt idx="59">
                  <c:v>0.059</c:v>
                </c:pt>
                <c:pt idx="60">
                  <c:v>0.06</c:v>
                </c:pt>
                <c:pt idx="61">
                  <c:v>0.061</c:v>
                </c:pt>
                <c:pt idx="62">
                  <c:v>0.062</c:v>
                </c:pt>
                <c:pt idx="63">
                  <c:v>0.063</c:v>
                </c:pt>
                <c:pt idx="64">
                  <c:v>0.064</c:v>
                </c:pt>
                <c:pt idx="65">
                  <c:v>0.065</c:v>
                </c:pt>
                <c:pt idx="66">
                  <c:v>0.066</c:v>
                </c:pt>
                <c:pt idx="67">
                  <c:v>0.067</c:v>
                </c:pt>
                <c:pt idx="68">
                  <c:v>0.068</c:v>
                </c:pt>
                <c:pt idx="69">
                  <c:v>0.069</c:v>
                </c:pt>
                <c:pt idx="70">
                  <c:v>0.07</c:v>
                </c:pt>
                <c:pt idx="71">
                  <c:v>0.071</c:v>
                </c:pt>
                <c:pt idx="72">
                  <c:v>0.072</c:v>
                </c:pt>
                <c:pt idx="73">
                  <c:v>0.073</c:v>
                </c:pt>
                <c:pt idx="74">
                  <c:v>0.074</c:v>
                </c:pt>
                <c:pt idx="75">
                  <c:v>0.075</c:v>
                </c:pt>
                <c:pt idx="76">
                  <c:v>0.076</c:v>
                </c:pt>
                <c:pt idx="77">
                  <c:v>0.077</c:v>
                </c:pt>
                <c:pt idx="78">
                  <c:v>0.078</c:v>
                </c:pt>
                <c:pt idx="79">
                  <c:v>0.079</c:v>
                </c:pt>
                <c:pt idx="80">
                  <c:v>0.08</c:v>
                </c:pt>
                <c:pt idx="81">
                  <c:v>0.081</c:v>
                </c:pt>
                <c:pt idx="82">
                  <c:v>0.082</c:v>
                </c:pt>
                <c:pt idx="83">
                  <c:v>0.083</c:v>
                </c:pt>
                <c:pt idx="84">
                  <c:v>0.084</c:v>
                </c:pt>
                <c:pt idx="85">
                  <c:v>0.085</c:v>
                </c:pt>
                <c:pt idx="86">
                  <c:v>0.086</c:v>
                </c:pt>
                <c:pt idx="87">
                  <c:v>0.087</c:v>
                </c:pt>
                <c:pt idx="88">
                  <c:v>0.088</c:v>
                </c:pt>
                <c:pt idx="89">
                  <c:v>0.089</c:v>
                </c:pt>
                <c:pt idx="90">
                  <c:v>0.09</c:v>
                </c:pt>
                <c:pt idx="91">
                  <c:v>0.091</c:v>
                </c:pt>
                <c:pt idx="92">
                  <c:v>0.092</c:v>
                </c:pt>
                <c:pt idx="93">
                  <c:v>0.093</c:v>
                </c:pt>
                <c:pt idx="94">
                  <c:v>0.094</c:v>
                </c:pt>
                <c:pt idx="95">
                  <c:v>0.095</c:v>
                </c:pt>
                <c:pt idx="96">
                  <c:v>0.096</c:v>
                </c:pt>
                <c:pt idx="97">
                  <c:v>0.097</c:v>
                </c:pt>
                <c:pt idx="98">
                  <c:v>0.098</c:v>
                </c:pt>
                <c:pt idx="99">
                  <c:v>0.099</c:v>
                </c:pt>
                <c:pt idx="100">
                  <c:v>0.1</c:v>
                </c:pt>
                <c:pt idx="101">
                  <c:v>0.101</c:v>
                </c:pt>
                <c:pt idx="102">
                  <c:v>0.102</c:v>
                </c:pt>
                <c:pt idx="103">
                  <c:v>0.103</c:v>
                </c:pt>
                <c:pt idx="104">
                  <c:v>0.104</c:v>
                </c:pt>
                <c:pt idx="105">
                  <c:v>0.105</c:v>
                </c:pt>
                <c:pt idx="106">
                  <c:v>0.106</c:v>
                </c:pt>
                <c:pt idx="107">
                  <c:v>0.107</c:v>
                </c:pt>
                <c:pt idx="108">
                  <c:v>0.108</c:v>
                </c:pt>
                <c:pt idx="109">
                  <c:v>0.109</c:v>
                </c:pt>
                <c:pt idx="110">
                  <c:v>0.11</c:v>
                </c:pt>
                <c:pt idx="111">
                  <c:v>0.111</c:v>
                </c:pt>
                <c:pt idx="112">
                  <c:v>0.112</c:v>
                </c:pt>
                <c:pt idx="113">
                  <c:v>0.113</c:v>
                </c:pt>
                <c:pt idx="114">
                  <c:v>0.114</c:v>
                </c:pt>
                <c:pt idx="115">
                  <c:v>0.115</c:v>
                </c:pt>
                <c:pt idx="116">
                  <c:v>0.116</c:v>
                </c:pt>
                <c:pt idx="117">
                  <c:v>0.117</c:v>
                </c:pt>
                <c:pt idx="118">
                  <c:v>0.118</c:v>
                </c:pt>
                <c:pt idx="119">
                  <c:v>0.119</c:v>
                </c:pt>
                <c:pt idx="120">
                  <c:v>0.12</c:v>
                </c:pt>
                <c:pt idx="121">
                  <c:v>0.121</c:v>
                </c:pt>
                <c:pt idx="122">
                  <c:v>0.122</c:v>
                </c:pt>
                <c:pt idx="123">
                  <c:v>0.123</c:v>
                </c:pt>
                <c:pt idx="124">
                  <c:v>0.124</c:v>
                </c:pt>
                <c:pt idx="125">
                  <c:v>0.125</c:v>
                </c:pt>
                <c:pt idx="126">
                  <c:v>0.126</c:v>
                </c:pt>
                <c:pt idx="127">
                  <c:v>0.127</c:v>
                </c:pt>
                <c:pt idx="128">
                  <c:v>0.128</c:v>
                </c:pt>
                <c:pt idx="129">
                  <c:v>0.129</c:v>
                </c:pt>
                <c:pt idx="130">
                  <c:v>0.13</c:v>
                </c:pt>
                <c:pt idx="131">
                  <c:v>0.131</c:v>
                </c:pt>
                <c:pt idx="132">
                  <c:v>0.132</c:v>
                </c:pt>
                <c:pt idx="133">
                  <c:v>0.133</c:v>
                </c:pt>
                <c:pt idx="134">
                  <c:v>0.134</c:v>
                </c:pt>
                <c:pt idx="135">
                  <c:v>0.135</c:v>
                </c:pt>
                <c:pt idx="136">
                  <c:v>0.136</c:v>
                </c:pt>
                <c:pt idx="137">
                  <c:v>0.137</c:v>
                </c:pt>
                <c:pt idx="138">
                  <c:v>0.138</c:v>
                </c:pt>
                <c:pt idx="139">
                  <c:v>0.139</c:v>
                </c:pt>
                <c:pt idx="140">
                  <c:v>0.14</c:v>
                </c:pt>
                <c:pt idx="141">
                  <c:v>0.141</c:v>
                </c:pt>
                <c:pt idx="142">
                  <c:v>0.142</c:v>
                </c:pt>
                <c:pt idx="143">
                  <c:v>0.143</c:v>
                </c:pt>
                <c:pt idx="144">
                  <c:v>0.144</c:v>
                </c:pt>
                <c:pt idx="145">
                  <c:v>0.145</c:v>
                </c:pt>
                <c:pt idx="146">
                  <c:v>0.146</c:v>
                </c:pt>
                <c:pt idx="147">
                  <c:v>0.147</c:v>
                </c:pt>
                <c:pt idx="148">
                  <c:v>0.148</c:v>
                </c:pt>
                <c:pt idx="149">
                  <c:v>0.149</c:v>
                </c:pt>
                <c:pt idx="150">
                  <c:v>0.15</c:v>
                </c:pt>
                <c:pt idx="151">
                  <c:v>0.151</c:v>
                </c:pt>
                <c:pt idx="152">
                  <c:v>0.152</c:v>
                </c:pt>
                <c:pt idx="153">
                  <c:v>0.153</c:v>
                </c:pt>
                <c:pt idx="154">
                  <c:v>0.154</c:v>
                </c:pt>
                <c:pt idx="155">
                  <c:v>0.155</c:v>
                </c:pt>
                <c:pt idx="156">
                  <c:v>0.156</c:v>
                </c:pt>
                <c:pt idx="157">
                  <c:v>0.157</c:v>
                </c:pt>
                <c:pt idx="158">
                  <c:v>0.158</c:v>
                </c:pt>
                <c:pt idx="159">
                  <c:v>0.159</c:v>
                </c:pt>
                <c:pt idx="160">
                  <c:v>0.16</c:v>
                </c:pt>
                <c:pt idx="161">
                  <c:v>0.161</c:v>
                </c:pt>
                <c:pt idx="162">
                  <c:v>0.162</c:v>
                </c:pt>
                <c:pt idx="163">
                  <c:v>0.163</c:v>
                </c:pt>
                <c:pt idx="164">
                  <c:v>0.164</c:v>
                </c:pt>
                <c:pt idx="165">
                  <c:v>0.165</c:v>
                </c:pt>
                <c:pt idx="166">
                  <c:v>0.166</c:v>
                </c:pt>
                <c:pt idx="167">
                  <c:v>0.167</c:v>
                </c:pt>
                <c:pt idx="168">
                  <c:v>0.168</c:v>
                </c:pt>
                <c:pt idx="169">
                  <c:v>0.169</c:v>
                </c:pt>
                <c:pt idx="170">
                  <c:v>0.17</c:v>
                </c:pt>
                <c:pt idx="171">
                  <c:v>0.171</c:v>
                </c:pt>
                <c:pt idx="172">
                  <c:v>0.172</c:v>
                </c:pt>
                <c:pt idx="173">
                  <c:v>0.173</c:v>
                </c:pt>
                <c:pt idx="174">
                  <c:v>0.174</c:v>
                </c:pt>
                <c:pt idx="175">
                  <c:v>0.175</c:v>
                </c:pt>
                <c:pt idx="176">
                  <c:v>0.176</c:v>
                </c:pt>
                <c:pt idx="177">
                  <c:v>0.177</c:v>
                </c:pt>
                <c:pt idx="178">
                  <c:v>0.178</c:v>
                </c:pt>
                <c:pt idx="179">
                  <c:v>0.179</c:v>
                </c:pt>
                <c:pt idx="180">
                  <c:v>0.18</c:v>
                </c:pt>
                <c:pt idx="181">
                  <c:v>0.181</c:v>
                </c:pt>
                <c:pt idx="182">
                  <c:v>0.182</c:v>
                </c:pt>
                <c:pt idx="183">
                  <c:v>0.183</c:v>
                </c:pt>
                <c:pt idx="184">
                  <c:v>0.184</c:v>
                </c:pt>
                <c:pt idx="185">
                  <c:v>0.185</c:v>
                </c:pt>
                <c:pt idx="186">
                  <c:v>0.186</c:v>
                </c:pt>
                <c:pt idx="187">
                  <c:v>0.187</c:v>
                </c:pt>
                <c:pt idx="188">
                  <c:v>0.188</c:v>
                </c:pt>
                <c:pt idx="189">
                  <c:v>0.189</c:v>
                </c:pt>
                <c:pt idx="190">
                  <c:v>0.19</c:v>
                </c:pt>
                <c:pt idx="191">
                  <c:v>0.191</c:v>
                </c:pt>
                <c:pt idx="192">
                  <c:v>0.192</c:v>
                </c:pt>
                <c:pt idx="193">
                  <c:v>0.193</c:v>
                </c:pt>
                <c:pt idx="194">
                  <c:v>0.194</c:v>
                </c:pt>
                <c:pt idx="195">
                  <c:v>0.195</c:v>
                </c:pt>
                <c:pt idx="196">
                  <c:v>0.196</c:v>
                </c:pt>
                <c:pt idx="197">
                  <c:v>0.197</c:v>
                </c:pt>
                <c:pt idx="198">
                  <c:v>0.198</c:v>
                </c:pt>
                <c:pt idx="199">
                  <c:v>0.199</c:v>
                </c:pt>
                <c:pt idx="200">
                  <c:v>0.2</c:v>
                </c:pt>
              </c:numCache>
            </c:numRef>
          </c:xVal>
          <c:yVal>
            <c:numRef>
              <c:f>'Non-modal partial melting'!$Q$15:$Q$215</c:f>
              <c:numCache>
                <c:formatCode>0.000</c:formatCode>
                <c:ptCount val="201"/>
                <c:pt idx="0">
                  <c:v>0.33</c:v>
                </c:pt>
                <c:pt idx="1">
                  <c:v>0.328947456738457</c:v>
                </c:pt>
                <c:pt idx="2">
                  <c:v>0.327891459635768</c:v>
                </c:pt>
                <c:pt idx="3">
                  <c:v>0.326831996337387</c:v>
                </c:pt>
                <c:pt idx="4">
                  <c:v>0.325769054435328</c:v>
                </c:pt>
                <c:pt idx="5">
                  <c:v>0.324702621467897</c:v>
                </c:pt>
                <c:pt idx="6">
                  <c:v>0.323632684919403</c:v>
                </c:pt>
                <c:pt idx="7">
                  <c:v>0.322559232219884</c:v>
                </c:pt>
                <c:pt idx="8">
                  <c:v>0.32148225074482</c:v>
                </c:pt>
                <c:pt idx="9">
                  <c:v>0.320401727814848</c:v>
                </c:pt>
                <c:pt idx="10">
                  <c:v>0.319317650695481</c:v>
                </c:pt>
                <c:pt idx="11">
                  <c:v>0.318230006596812</c:v>
                </c:pt>
                <c:pt idx="12">
                  <c:v>0.317138782673229</c:v>
                </c:pt>
                <c:pt idx="13">
                  <c:v>0.316043966023122</c:v>
                </c:pt>
                <c:pt idx="14">
                  <c:v>0.314945543688591</c:v>
                </c:pt>
                <c:pt idx="15">
                  <c:v>0.313843502655146</c:v>
                </c:pt>
                <c:pt idx="16">
                  <c:v>0.312737829851416</c:v>
                </c:pt>
                <c:pt idx="17">
                  <c:v>0.311628512148843</c:v>
                </c:pt>
                <c:pt idx="18">
                  <c:v>0.310515536361388</c:v>
                </c:pt>
                <c:pt idx="19">
                  <c:v>0.309398889245224</c:v>
                </c:pt>
                <c:pt idx="20">
                  <c:v>0.30827855749843</c:v>
                </c:pt>
                <c:pt idx="21">
                  <c:v>0.307154527760691</c:v>
                </c:pt>
                <c:pt idx="22">
                  <c:v>0.30602678661298</c:v>
                </c:pt>
                <c:pt idx="23">
                  <c:v>0.304895320577257</c:v>
                </c:pt>
                <c:pt idx="24">
                  <c:v>0.30376011611615</c:v>
                </c:pt>
                <c:pt idx="25">
                  <c:v>0.302621159632644</c:v>
                </c:pt>
                <c:pt idx="26">
                  <c:v>0.301478437469763</c:v>
                </c:pt>
                <c:pt idx="27">
                  <c:v>0.300331935910254</c:v>
                </c:pt>
                <c:pt idx="28">
                  <c:v>0.299181641176263</c:v>
                </c:pt>
                <c:pt idx="29">
                  <c:v>0.298027539429016</c:v>
                </c:pt>
                <c:pt idx="30">
                  <c:v>0.296869616768495</c:v>
                </c:pt>
                <c:pt idx="31">
                  <c:v>0.295707859233109</c:v>
                </c:pt>
                <c:pt idx="32">
                  <c:v>0.294542252799366</c:v>
                </c:pt>
                <c:pt idx="33">
                  <c:v>0.293372783381546</c:v>
                </c:pt>
                <c:pt idx="34">
                  <c:v>0.292199436831364</c:v>
                </c:pt>
                <c:pt idx="35">
                  <c:v>0.291022198937638</c:v>
                </c:pt>
                <c:pt idx="36">
                  <c:v>0.289841055425953</c:v>
                </c:pt>
                <c:pt idx="37">
                  <c:v>0.288655991958319</c:v>
                </c:pt>
                <c:pt idx="38">
                  <c:v>0.287466994132831</c:v>
                </c:pt>
                <c:pt idx="39">
                  <c:v>0.28627404748333</c:v>
                </c:pt>
                <c:pt idx="40">
                  <c:v>0.285077137479051</c:v>
                </c:pt>
                <c:pt idx="41">
                  <c:v>0.28387624952428</c:v>
                </c:pt>
                <c:pt idx="42">
                  <c:v>0.282671368958003</c:v>
                </c:pt>
                <c:pt idx="43">
                  <c:v>0.281462481053553</c:v>
                </c:pt>
                <c:pt idx="44">
                  <c:v>0.280249571018258</c:v>
                </c:pt>
                <c:pt idx="45">
                  <c:v>0.279032623993082</c:v>
                </c:pt>
                <c:pt idx="46">
                  <c:v>0.27781162505227</c:v>
                </c:pt>
                <c:pt idx="47">
                  <c:v>0.27658655920298</c:v>
                </c:pt>
                <c:pt idx="48">
                  <c:v>0.275357411384929</c:v>
                </c:pt>
                <c:pt idx="49">
                  <c:v>0.27412416647002</c:v>
                </c:pt>
                <c:pt idx="50">
                  <c:v>0.272886809261976</c:v>
                </c:pt>
                <c:pt idx="51">
                  <c:v>0.27164532449597</c:v>
                </c:pt>
                <c:pt idx="52">
                  <c:v>0.270399696838254</c:v>
                </c:pt>
                <c:pt idx="53">
                  <c:v>0.269149910885781</c:v>
                </c:pt>
                <c:pt idx="54">
                  <c:v>0.267895951165829</c:v>
                </c:pt>
                <c:pt idx="55">
                  <c:v>0.266637802135618</c:v>
                </c:pt>
                <c:pt idx="56">
                  <c:v>0.265375448181935</c:v>
                </c:pt>
                <c:pt idx="57">
                  <c:v>0.264108873620741</c:v>
                </c:pt>
                <c:pt idx="58">
                  <c:v>0.262838062696786</c:v>
                </c:pt>
                <c:pt idx="59">
                  <c:v>0.261562999583222</c:v>
                </c:pt>
                <c:pt idx="60">
                  <c:v>0.260283668381207</c:v>
                </c:pt>
                <c:pt idx="61">
                  <c:v>0.259000053119514</c:v>
                </c:pt>
                <c:pt idx="62">
                  <c:v>0.257712137754128</c:v>
                </c:pt>
                <c:pt idx="63">
                  <c:v>0.256419906167849</c:v>
                </c:pt>
                <c:pt idx="64">
                  <c:v>0.255123342169893</c:v>
                </c:pt>
                <c:pt idx="65">
                  <c:v>0.253822429495477</c:v>
                </c:pt>
                <c:pt idx="66">
                  <c:v>0.252517151805422</c:v>
                </c:pt>
                <c:pt idx="67">
                  <c:v>0.251207492685734</c:v>
                </c:pt>
                <c:pt idx="68">
                  <c:v>0.249893435647196</c:v>
                </c:pt>
                <c:pt idx="69">
                  <c:v>0.248574964124947</c:v>
                </c:pt>
                <c:pt idx="70">
                  <c:v>0.247252061478071</c:v>
                </c:pt>
                <c:pt idx="71">
                  <c:v>0.245924710989165</c:v>
                </c:pt>
                <c:pt idx="72">
                  <c:v>0.244592895863925</c:v>
                </c:pt>
                <c:pt idx="73">
                  <c:v>0.243256599230712</c:v>
                </c:pt>
                <c:pt idx="74">
                  <c:v>0.241915804140126</c:v>
                </c:pt>
                <c:pt idx="75">
                  <c:v>0.240570493564571</c:v>
                </c:pt>
                <c:pt idx="76">
                  <c:v>0.239220650397821</c:v>
                </c:pt>
                <c:pt idx="77">
                  <c:v>0.237866257454581</c:v>
                </c:pt>
                <c:pt idx="78">
                  <c:v>0.236507297470046</c:v>
                </c:pt>
                <c:pt idx="79">
                  <c:v>0.235143753099456</c:v>
                </c:pt>
                <c:pt idx="80">
                  <c:v>0.233775606917652</c:v>
                </c:pt>
                <c:pt idx="81">
                  <c:v>0.23240284141862</c:v>
                </c:pt>
                <c:pt idx="82">
                  <c:v>0.231025439015046</c:v>
                </c:pt>
                <c:pt idx="83">
                  <c:v>0.22964338203785</c:v>
                </c:pt>
                <c:pt idx="84">
                  <c:v>0.228256652735738</c:v>
                </c:pt>
                <c:pt idx="85">
                  <c:v>0.226865233274731</c:v>
                </c:pt>
                <c:pt idx="86">
                  <c:v>0.225469105737704</c:v>
                </c:pt>
                <c:pt idx="87">
                  <c:v>0.224068252123917</c:v>
                </c:pt>
                <c:pt idx="88">
                  <c:v>0.222662654348544</c:v>
                </c:pt>
                <c:pt idx="89">
                  <c:v>0.221252294242197</c:v>
                </c:pt>
                <c:pt idx="90">
                  <c:v>0.21983715355045</c:v>
                </c:pt>
                <c:pt idx="91">
                  <c:v>0.218417213933357</c:v>
                </c:pt>
                <c:pt idx="92">
                  <c:v>0.216992456964968</c:v>
                </c:pt>
                <c:pt idx="93">
                  <c:v>0.215562864132843</c:v>
                </c:pt>
                <c:pt idx="94">
                  <c:v>0.214128416837558</c:v>
                </c:pt>
                <c:pt idx="95">
                  <c:v>0.212689096392216</c:v>
                </c:pt>
                <c:pt idx="96">
                  <c:v>0.211244884021944</c:v>
                </c:pt>
                <c:pt idx="97">
                  <c:v>0.2097957608634</c:v>
                </c:pt>
                <c:pt idx="98">
                  <c:v>0.20834170796426</c:v>
                </c:pt>
                <c:pt idx="99">
                  <c:v>0.206882706282716</c:v>
                </c:pt>
                <c:pt idx="100">
                  <c:v>0.205418736686968</c:v>
                </c:pt>
                <c:pt idx="101">
                  <c:v>0.203949779954701</c:v>
                </c:pt>
                <c:pt idx="102">
                  <c:v>0.202475816772575</c:v>
                </c:pt>
                <c:pt idx="103">
                  <c:v>0.200996827735702</c:v>
                </c:pt>
                <c:pt idx="104">
                  <c:v>0.199512793347119</c:v>
                </c:pt>
                <c:pt idx="105">
                  <c:v>0.198023694017262</c:v>
                </c:pt>
                <c:pt idx="106">
                  <c:v>0.196529510063433</c:v>
                </c:pt>
                <c:pt idx="107">
                  <c:v>0.195030221709263</c:v>
                </c:pt>
                <c:pt idx="108">
                  <c:v>0.193525809084178</c:v>
                </c:pt>
                <c:pt idx="109">
                  <c:v>0.19201625222285</c:v>
                </c:pt>
                <c:pt idx="110">
                  <c:v>0.190501531064654</c:v>
                </c:pt>
                <c:pt idx="111">
                  <c:v>0.188981625453118</c:v>
                </c:pt>
                <c:pt idx="112">
                  <c:v>0.187456515135366</c:v>
                </c:pt>
                <c:pt idx="113">
                  <c:v>0.185926179761563</c:v>
                </c:pt>
                <c:pt idx="114">
                  <c:v>0.184390598884353</c:v>
                </c:pt>
                <c:pt idx="115">
                  <c:v>0.182849751958291</c:v>
                </c:pt>
                <c:pt idx="116">
                  <c:v>0.181303618339279</c:v>
                </c:pt>
                <c:pt idx="117">
                  <c:v>0.179752177283985</c:v>
                </c:pt>
                <c:pt idx="118">
                  <c:v>0.178195407949274</c:v>
                </c:pt>
                <c:pt idx="119">
                  <c:v>0.17663328939162</c:v>
                </c:pt>
                <c:pt idx="120">
                  <c:v>0.175065800566525</c:v>
                </c:pt>
                <c:pt idx="121">
                  <c:v>0.173492920327926</c:v>
                </c:pt>
                <c:pt idx="122">
                  <c:v>0.171914627427608</c:v>
                </c:pt>
                <c:pt idx="123">
                  <c:v>0.1703309005146</c:v>
                </c:pt>
                <c:pt idx="124">
                  <c:v>0.168741718134575</c:v>
                </c:pt>
                <c:pt idx="125">
                  <c:v>0.167147058729246</c:v>
                </c:pt>
                <c:pt idx="126">
                  <c:v>0.165546900635758</c:v>
                </c:pt>
                <c:pt idx="127">
                  <c:v>0.163941222086066</c:v>
                </c:pt>
                <c:pt idx="128">
                  <c:v>0.162330001206325</c:v>
                </c:pt>
                <c:pt idx="129">
                  <c:v>0.160713216016264</c:v>
                </c:pt>
                <c:pt idx="130">
                  <c:v>0.159090844428556</c:v>
                </c:pt>
                <c:pt idx="131">
                  <c:v>0.15746286424819</c:v>
                </c:pt>
                <c:pt idx="132">
                  <c:v>0.155829253171837</c:v>
                </c:pt>
                <c:pt idx="133">
                  <c:v>0.154189988787203</c:v>
                </c:pt>
                <c:pt idx="134">
                  <c:v>0.152545048572389</c:v>
                </c:pt>
                <c:pt idx="135">
                  <c:v>0.150894409895243</c:v>
                </c:pt>
                <c:pt idx="136">
                  <c:v>0.149238050012701</c:v>
                </c:pt>
                <c:pt idx="137">
                  <c:v>0.147575946070131</c:v>
                </c:pt>
                <c:pt idx="138">
                  <c:v>0.145908075100672</c:v>
                </c:pt>
                <c:pt idx="139">
                  <c:v>0.144234414024563</c:v>
                </c:pt>
                <c:pt idx="140">
                  <c:v>0.142554939648472</c:v>
                </c:pt>
                <c:pt idx="141">
                  <c:v>0.140869628664817</c:v>
                </c:pt>
                <c:pt idx="142">
                  <c:v>0.139178457651086</c:v>
                </c:pt>
                <c:pt idx="143">
                  <c:v>0.137481403069151</c:v>
                </c:pt>
                <c:pt idx="144">
                  <c:v>0.135778441264571</c:v>
                </c:pt>
                <c:pt idx="145">
                  <c:v>0.134069548465903</c:v>
                </c:pt>
                <c:pt idx="146">
                  <c:v>0.132354700783993</c:v>
                </c:pt>
                <c:pt idx="147">
                  <c:v>0.130633874211273</c:v>
                </c:pt>
                <c:pt idx="148">
                  <c:v>0.128907044621051</c:v>
                </c:pt>
                <c:pt idx="149">
                  <c:v>0.127174187766791</c:v>
                </c:pt>
                <c:pt idx="150">
                  <c:v>0.125435279281391</c:v>
                </c:pt>
                <c:pt idx="151">
                  <c:v>0.123690294676461</c:v>
                </c:pt>
                <c:pt idx="152">
                  <c:v>0.121939209341583</c:v>
                </c:pt>
                <c:pt idx="153">
                  <c:v>0.120181998543581</c:v>
                </c:pt>
                <c:pt idx="154">
                  <c:v>0.118418637425775</c:v>
                </c:pt>
                <c:pt idx="155">
                  <c:v>0.116649101007231</c:v>
                </c:pt>
                <c:pt idx="156">
                  <c:v>0.114873364182012</c:v>
                </c:pt>
                <c:pt idx="157">
                  <c:v>0.113091401718416</c:v>
                </c:pt>
                <c:pt idx="158">
                  <c:v>0.111303188258212</c:v>
                </c:pt>
                <c:pt idx="159">
                  <c:v>0.109508698315873</c:v>
                </c:pt>
                <c:pt idx="160">
                  <c:v>0.107707906277797</c:v>
                </c:pt>
                <c:pt idx="161">
                  <c:v>0.105900786401527</c:v>
                </c:pt>
                <c:pt idx="162">
                  <c:v>0.104087312814966</c:v>
                </c:pt>
                <c:pt idx="163">
                  <c:v>0.102267459515583</c:v>
                </c:pt>
                <c:pt idx="164">
                  <c:v>0.100441200369618</c:v>
                </c:pt>
                <c:pt idx="165">
                  <c:v>0.0986085091112726</c:v>
                </c:pt>
                <c:pt idx="166">
                  <c:v>0.096769359341906</c:v>
                </c:pt>
                <c:pt idx="167">
                  <c:v>0.094923724529216</c:v>
                </c:pt>
                <c:pt idx="168">
                  <c:v>0.0930715780064191</c:v>
                </c:pt>
                <c:pt idx="169">
                  <c:v>0.0912128929714222</c:v>
                </c:pt>
                <c:pt idx="170">
                  <c:v>0.0893476424859898</c:v>
                </c:pt>
                <c:pt idx="171">
                  <c:v>0.0874757994749038</c:v>
                </c:pt>
                <c:pt idx="172">
                  <c:v>0.0855973367251179</c:v>
                </c:pt>
                <c:pt idx="173">
                  <c:v>0.083712226884906</c:v>
                </c:pt>
                <c:pt idx="174">
                  <c:v>0.0818204424630036</c:v>
                </c:pt>
                <c:pt idx="175">
                  <c:v>0.0799219558277435</c:v>
                </c:pt>
                <c:pt idx="176">
                  <c:v>0.078016739206185</c:v>
                </c:pt>
                <c:pt idx="177">
                  <c:v>0.0761047646832364</c:v>
                </c:pt>
                <c:pt idx="178">
                  <c:v>0.0741860042007715</c:v>
                </c:pt>
                <c:pt idx="179">
                  <c:v>0.0722604295567395</c:v>
                </c:pt>
                <c:pt idx="180">
                  <c:v>0.0703280124042677</c:v>
                </c:pt>
                <c:pt idx="181">
                  <c:v>0.0683887242507587</c:v>
                </c:pt>
                <c:pt idx="182">
                  <c:v>0.0664425364569796</c:v>
                </c:pt>
                <c:pt idx="183">
                  <c:v>0.0644894202361457</c:v>
                </c:pt>
                <c:pt idx="184">
                  <c:v>0.0625293466529964</c:v>
                </c:pt>
                <c:pt idx="185">
                  <c:v>0.0605622866228649</c:v>
                </c:pt>
                <c:pt idx="186">
                  <c:v>0.0585882109107407</c:v>
                </c:pt>
                <c:pt idx="187">
                  <c:v>0.0566070901303251</c:v>
                </c:pt>
                <c:pt idx="188">
                  <c:v>0.0546188947430797</c:v>
                </c:pt>
                <c:pt idx="189">
                  <c:v>0.0526235950572676</c:v>
                </c:pt>
                <c:pt idx="190">
                  <c:v>0.0506211612269884</c:v>
                </c:pt>
                <c:pt idx="191">
                  <c:v>0.0486115632512043</c:v>
                </c:pt>
                <c:pt idx="192">
                  <c:v>0.0465947709727601</c:v>
                </c:pt>
                <c:pt idx="193">
                  <c:v>0.044570754077396</c:v>
                </c:pt>
                <c:pt idx="194">
                  <c:v>0.0425394820927522</c:v>
                </c:pt>
                <c:pt idx="195">
                  <c:v>0.0405009243873661</c:v>
                </c:pt>
                <c:pt idx="196">
                  <c:v>0.0384550501696627</c:v>
                </c:pt>
                <c:pt idx="197">
                  <c:v>0.0364018284869371</c:v>
                </c:pt>
                <c:pt idx="198">
                  <c:v>0.0343412282243281</c:v>
                </c:pt>
                <c:pt idx="199">
                  <c:v>0.0322732181037861</c:v>
                </c:pt>
                <c:pt idx="200">
                  <c:v>0.030197766683032</c:v>
                </c:pt>
              </c:numCache>
            </c:numRef>
          </c:yVal>
          <c:smooth val="0"/>
        </c:ser>
        <c:ser>
          <c:idx val="1"/>
          <c:order val="1"/>
          <c:xVal>
            <c:numRef>
              <c:f>'Non-modal partial melting'!$C$15:$C$215</c:f>
              <c:numCache>
                <c:formatCode>0</c:formatCode>
                <c:ptCount val="201"/>
                <c:pt idx="0">
                  <c:v>553.5101749999999</c:v>
                </c:pt>
                <c:pt idx="1">
                  <c:v>551.3101164914913</c:v>
                </c:pt>
                <c:pt idx="2">
                  <c:v>549.105649048096</c:v>
                </c:pt>
                <c:pt idx="3">
                  <c:v>546.8967594032094</c:v>
                </c:pt>
                <c:pt idx="4">
                  <c:v>544.6834342369477</c:v>
                </c:pt>
                <c:pt idx="5">
                  <c:v>542.4656601758793</c:v>
                </c:pt>
                <c:pt idx="6">
                  <c:v>540.2434237927564</c:v>
                </c:pt>
                <c:pt idx="7">
                  <c:v>538.0167116062436</c:v>
                </c:pt>
                <c:pt idx="8">
                  <c:v>535.785510080645</c:v>
                </c:pt>
                <c:pt idx="9">
                  <c:v>533.5498056256304</c:v>
                </c:pt>
                <c:pt idx="10">
                  <c:v>531.3095845959596</c:v>
                </c:pt>
                <c:pt idx="11">
                  <c:v>529.0648332912031</c:v>
                </c:pt>
                <c:pt idx="12">
                  <c:v>526.8155379554655</c:v>
                </c:pt>
                <c:pt idx="13">
                  <c:v>524.5616847771021</c:v>
                </c:pt>
                <c:pt idx="14">
                  <c:v>522.3032598884381</c:v>
                </c:pt>
                <c:pt idx="15">
                  <c:v>520.0402493654821</c:v>
                </c:pt>
                <c:pt idx="16">
                  <c:v>517.772639227642</c:v>
                </c:pt>
                <c:pt idx="17">
                  <c:v>515.5004154374363</c:v>
                </c:pt>
                <c:pt idx="18">
                  <c:v>513.2235639002035</c:v>
                </c:pt>
                <c:pt idx="19">
                  <c:v>510.9420704638123</c:v>
                </c:pt>
                <c:pt idx="20">
                  <c:v>508.6559209183672</c:v>
                </c:pt>
                <c:pt idx="21">
                  <c:v>506.3651009959141</c:v>
                </c:pt>
                <c:pt idx="22">
                  <c:v>504.069596370143</c:v>
                </c:pt>
                <c:pt idx="23">
                  <c:v>501.7693926560899</c:v>
                </c:pt>
                <c:pt idx="24">
                  <c:v>499.464475409836</c:v>
                </c:pt>
                <c:pt idx="25">
                  <c:v>497.154830128205</c:v>
                </c:pt>
                <c:pt idx="26">
                  <c:v>494.8404422484598</c:v>
                </c:pt>
                <c:pt idx="27">
                  <c:v>492.5212971479957</c:v>
                </c:pt>
                <c:pt idx="28">
                  <c:v>490.1973801440328</c:v>
                </c:pt>
                <c:pt idx="29">
                  <c:v>487.8686764933057</c:v>
                </c:pt>
                <c:pt idx="30">
                  <c:v>485.5351713917524</c:v>
                </c:pt>
                <c:pt idx="31">
                  <c:v>483.1968499742001</c:v>
                </c:pt>
                <c:pt idx="32">
                  <c:v>480.8536973140494</c:v>
                </c:pt>
                <c:pt idx="33">
                  <c:v>478.5056984229574</c:v>
                </c:pt>
                <c:pt idx="34">
                  <c:v>476.1528382505174</c:v>
                </c:pt>
                <c:pt idx="35">
                  <c:v>473.7951016839376</c:v>
                </c:pt>
                <c:pt idx="36">
                  <c:v>471.4324735477177</c:v>
                </c:pt>
                <c:pt idx="37">
                  <c:v>469.0649386033228</c:v>
                </c:pt>
                <c:pt idx="38">
                  <c:v>466.6924815488563</c:v>
                </c:pt>
                <c:pt idx="39">
                  <c:v>464.3150870187303</c:v>
                </c:pt>
                <c:pt idx="40">
                  <c:v>461.9327395833332</c:v>
                </c:pt>
                <c:pt idx="41">
                  <c:v>459.5454237486964</c:v>
                </c:pt>
                <c:pt idx="42">
                  <c:v>457.1531239561585</c:v>
                </c:pt>
                <c:pt idx="43">
                  <c:v>454.755824582027</c:v>
                </c:pt>
                <c:pt idx="44">
                  <c:v>452.3535099372383</c:v>
                </c:pt>
                <c:pt idx="45">
                  <c:v>449.9461642670155</c:v>
                </c:pt>
                <c:pt idx="46">
                  <c:v>447.5337717505239</c:v>
                </c:pt>
                <c:pt idx="47">
                  <c:v>445.1163165005245</c:v>
                </c:pt>
                <c:pt idx="48">
                  <c:v>442.693782563025</c:v>
                </c:pt>
                <c:pt idx="49">
                  <c:v>440.2661539169294</c:v>
                </c:pt>
                <c:pt idx="50">
                  <c:v>437.833414473684</c:v>
                </c:pt>
                <c:pt idx="51">
                  <c:v>435.3955480769229</c:v>
                </c:pt>
                <c:pt idx="52">
                  <c:v>432.9525385021095</c:v>
                </c:pt>
                <c:pt idx="53">
                  <c:v>430.5043694561772</c:v>
                </c:pt>
                <c:pt idx="54">
                  <c:v>428.0510245771668</c:v>
                </c:pt>
                <c:pt idx="55">
                  <c:v>425.5924874338622</c:v>
                </c:pt>
                <c:pt idx="56">
                  <c:v>423.1287415254235</c:v>
                </c:pt>
                <c:pt idx="57">
                  <c:v>420.6597702810178</c:v>
                </c:pt>
                <c:pt idx="58">
                  <c:v>418.1855570594478</c:v>
                </c:pt>
                <c:pt idx="59">
                  <c:v>415.7060851487776</c:v>
                </c:pt>
                <c:pt idx="60">
                  <c:v>413.2213377659572</c:v>
                </c:pt>
                <c:pt idx="61">
                  <c:v>410.7312980564428</c:v>
                </c:pt>
                <c:pt idx="62">
                  <c:v>408.2359490938164</c:v>
                </c:pt>
                <c:pt idx="63">
                  <c:v>405.7352738794021</c:v>
                </c:pt>
                <c:pt idx="64">
                  <c:v>403.2292553418802</c:v>
                </c:pt>
                <c:pt idx="65">
                  <c:v>400.7178763368981</c:v>
                </c:pt>
                <c:pt idx="66">
                  <c:v>398.2011196466807</c:v>
                </c:pt>
                <c:pt idx="67">
                  <c:v>395.6789679796353</c:v>
                </c:pt>
                <c:pt idx="68">
                  <c:v>393.1514039699568</c:v>
                </c:pt>
                <c:pt idx="69">
                  <c:v>390.6184101772286</c:v>
                </c:pt>
                <c:pt idx="70">
                  <c:v>388.0799690860212</c:v>
                </c:pt>
                <c:pt idx="71">
                  <c:v>385.5360631054895</c:v>
                </c:pt>
                <c:pt idx="72">
                  <c:v>382.9866745689652</c:v>
                </c:pt>
                <c:pt idx="73">
                  <c:v>380.4317857335488</c:v>
                </c:pt>
                <c:pt idx="74">
                  <c:v>377.8713787796974</c:v>
                </c:pt>
                <c:pt idx="75">
                  <c:v>375.3054358108106</c:v>
                </c:pt>
                <c:pt idx="76">
                  <c:v>372.7339388528136</c:v>
                </c:pt>
                <c:pt idx="77">
                  <c:v>370.1568698537375</c:v>
                </c:pt>
                <c:pt idx="78">
                  <c:v>367.5742106832969</c:v>
                </c:pt>
                <c:pt idx="79">
                  <c:v>364.9859431324645</c:v>
                </c:pt>
                <c:pt idx="80">
                  <c:v>362.3920489130432</c:v>
                </c:pt>
                <c:pt idx="81">
                  <c:v>359.7925096572359</c:v>
                </c:pt>
                <c:pt idx="82">
                  <c:v>357.1873069172111</c:v>
                </c:pt>
                <c:pt idx="83">
                  <c:v>354.5764221646671</c:v>
                </c:pt>
                <c:pt idx="84">
                  <c:v>351.9598367903927</c:v>
                </c:pt>
                <c:pt idx="85">
                  <c:v>349.3375321038248</c:v>
                </c:pt>
                <c:pt idx="86">
                  <c:v>346.7094893326037</c:v>
                </c:pt>
                <c:pt idx="87">
                  <c:v>344.0756896221246</c:v>
                </c:pt>
                <c:pt idx="88">
                  <c:v>341.4361140350875</c:v>
                </c:pt>
                <c:pt idx="89">
                  <c:v>338.7907435510425</c:v>
                </c:pt>
                <c:pt idx="90">
                  <c:v>336.1395590659338</c:v>
                </c:pt>
                <c:pt idx="91">
                  <c:v>333.4825413916388</c:v>
                </c:pt>
                <c:pt idx="92">
                  <c:v>330.8196712555063</c:v>
                </c:pt>
                <c:pt idx="93">
                  <c:v>328.1509292998895</c:v>
                </c:pt>
                <c:pt idx="94">
                  <c:v>325.4762960816774</c:v>
                </c:pt>
                <c:pt idx="95">
                  <c:v>322.7957520718229</c:v>
                </c:pt>
                <c:pt idx="96">
                  <c:v>320.109277654867</c:v>
                </c:pt>
                <c:pt idx="97">
                  <c:v>317.4168531284604</c:v>
                </c:pt>
                <c:pt idx="98">
                  <c:v>314.7184587028822</c:v>
                </c:pt>
                <c:pt idx="99">
                  <c:v>312.0140745005546</c:v>
                </c:pt>
                <c:pt idx="100">
                  <c:v>309.3036805555552</c:v>
                </c:pt>
                <c:pt idx="101">
                  <c:v>306.5872568131254</c:v>
                </c:pt>
                <c:pt idx="102">
                  <c:v>303.8647831291755</c:v>
                </c:pt>
                <c:pt idx="103">
                  <c:v>301.1362392697878</c:v>
                </c:pt>
                <c:pt idx="104">
                  <c:v>298.401604910714</c:v>
                </c:pt>
                <c:pt idx="105">
                  <c:v>295.6608596368711</c:v>
                </c:pt>
                <c:pt idx="106">
                  <c:v>292.9139829418341</c:v>
                </c:pt>
                <c:pt idx="107">
                  <c:v>290.1609542273233</c:v>
                </c:pt>
                <c:pt idx="108">
                  <c:v>287.4017528026902</c:v>
                </c:pt>
                <c:pt idx="109">
                  <c:v>284.6363578843992</c:v>
                </c:pt>
                <c:pt idx="110">
                  <c:v>281.8647485955052</c:v>
                </c:pt>
                <c:pt idx="111">
                  <c:v>279.086903965129</c:v>
                </c:pt>
                <c:pt idx="112">
                  <c:v>276.3028029279275</c:v>
                </c:pt>
                <c:pt idx="113">
                  <c:v>273.5124243235621</c:v>
                </c:pt>
                <c:pt idx="114">
                  <c:v>270.7157468961622</c:v>
                </c:pt>
                <c:pt idx="115">
                  <c:v>267.9127492937849</c:v>
                </c:pt>
                <c:pt idx="116">
                  <c:v>265.1034100678729</c:v>
                </c:pt>
                <c:pt idx="117">
                  <c:v>262.2877076727063</c:v>
                </c:pt>
                <c:pt idx="118">
                  <c:v>259.4656204648522</c:v>
                </c:pt>
                <c:pt idx="119">
                  <c:v>256.6371267026103</c:v>
                </c:pt>
                <c:pt idx="120">
                  <c:v>253.8022045454542</c:v>
                </c:pt>
                <c:pt idx="121">
                  <c:v>250.9608320534695</c:v>
                </c:pt>
                <c:pt idx="122">
                  <c:v>248.1129871867878</c:v>
                </c:pt>
                <c:pt idx="123">
                  <c:v>245.2586478050167</c:v>
                </c:pt>
                <c:pt idx="124">
                  <c:v>242.3977916666662</c:v>
                </c:pt>
                <c:pt idx="125">
                  <c:v>239.5303964285711</c:v>
                </c:pt>
                <c:pt idx="126">
                  <c:v>236.6564396453086</c:v>
                </c:pt>
                <c:pt idx="127">
                  <c:v>233.7758987686136</c:v>
                </c:pt>
                <c:pt idx="128">
                  <c:v>230.8887511467886</c:v>
                </c:pt>
                <c:pt idx="129">
                  <c:v>227.9949740241099</c:v>
                </c:pt>
                <c:pt idx="130">
                  <c:v>225.0945445402295</c:v>
                </c:pt>
                <c:pt idx="131">
                  <c:v>222.1874397295738</c:v>
                </c:pt>
                <c:pt idx="132">
                  <c:v>219.2736365207369</c:v>
                </c:pt>
                <c:pt idx="133">
                  <c:v>216.3531117358704</c:v>
                </c:pt>
                <c:pt idx="134">
                  <c:v>213.4258420900689</c:v>
                </c:pt>
                <c:pt idx="135">
                  <c:v>210.491804190751</c:v>
                </c:pt>
                <c:pt idx="136">
                  <c:v>207.5509745370366</c:v>
                </c:pt>
                <c:pt idx="137">
                  <c:v>204.6033295191189</c:v>
                </c:pt>
                <c:pt idx="138">
                  <c:v>201.648845417633</c:v>
                </c:pt>
                <c:pt idx="139">
                  <c:v>198.6874984030193</c:v>
                </c:pt>
                <c:pt idx="140">
                  <c:v>195.7192645348833</c:v>
                </c:pt>
                <c:pt idx="141">
                  <c:v>192.74411976135</c:v>
                </c:pt>
                <c:pt idx="142">
                  <c:v>189.7620399184145</c:v>
                </c:pt>
                <c:pt idx="143">
                  <c:v>186.7730007292878</c:v>
                </c:pt>
                <c:pt idx="144">
                  <c:v>183.7769778037379</c:v>
                </c:pt>
                <c:pt idx="145">
                  <c:v>180.7739466374264</c:v>
                </c:pt>
                <c:pt idx="146">
                  <c:v>177.7638826112408</c:v>
                </c:pt>
                <c:pt idx="147">
                  <c:v>174.7467609906209</c:v>
                </c:pt>
                <c:pt idx="148">
                  <c:v>171.7225569248822</c:v>
                </c:pt>
                <c:pt idx="149">
                  <c:v>168.691245446533</c:v>
                </c:pt>
                <c:pt idx="150">
                  <c:v>165.6528014705878</c:v>
                </c:pt>
                <c:pt idx="151">
                  <c:v>162.6071997938747</c:v>
                </c:pt>
                <c:pt idx="152">
                  <c:v>159.5544150943392</c:v>
                </c:pt>
                <c:pt idx="153">
                  <c:v>156.4944219303419</c:v>
                </c:pt>
                <c:pt idx="154">
                  <c:v>153.4271947399523</c:v>
                </c:pt>
                <c:pt idx="155">
                  <c:v>150.3527078402361</c:v>
                </c:pt>
                <c:pt idx="156">
                  <c:v>147.2709354265398</c:v>
                </c:pt>
                <c:pt idx="157">
                  <c:v>144.181851571767</c:v>
                </c:pt>
                <c:pt idx="158">
                  <c:v>141.0854302256527</c:v>
                </c:pt>
                <c:pt idx="159">
                  <c:v>137.9816452140304</c:v>
                </c:pt>
                <c:pt idx="160">
                  <c:v>134.8704702380947</c:v>
                </c:pt>
                <c:pt idx="161">
                  <c:v>131.7518788736586</c:v>
                </c:pt>
                <c:pt idx="162">
                  <c:v>128.6258445704052</c:v>
                </c:pt>
                <c:pt idx="163">
                  <c:v>125.4923406511345</c:v>
                </c:pt>
                <c:pt idx="164">
                  <c:v>122.3513403110043</c:v>
                </c:pt>
                <c:pt idx="165">
                  <c:v>119.202816616766</c:v>
                </c:pt>
                <c:pt idx="166">
                  <c:v>116.0467425059947</c:v>
                </c:pt>
                <c:pt idx="167">
                  <c:v>112.883090786314</c:v>
                </c:pt>
                <c:pt idx="168">
                  <c:v>109.7118341346148</c:v>
                </c:pt>
                <c:pt idx="169">
                  <c:v>106.532945096269</c:v>
                </c:pt>
                <c:pt idx="170">
                  <c:v>103.3463960843368</c:v>
                </c:pt>
                <c:pt idx="171">
                  <c:v>100.1521593787691</c:v>
                </c:pt>
                <c:pt idx="172">
                  <c:v>96.95020712560331</c:v>
                </c:pt>
                <c:pt idx="173">
                  <c:v>93.74051133615423</c:v>
                </c:pt>
                <c:pt idx="174">
                  <c:v>90.523043886198</c:v>
                </c:pt>
                <c:pt idx="175">
                  <c:v>87.29777651515097</c:v>
                </c:pt>
                <c:pt idx="176">
                  <c:v>84.06468082524217</c:v>
                </c:pt>
                <c:pt idx="177">
                  <c:v>80.8237282806799</c:v>
                </c:pt>
                <c:pt idx="178">
                  <c:v>77.57489020681211</c:v>
                </c:pt>
                <c:pt idx="179">
                  <c:v>74.31813778928075</c:v>
                </c:pt>
                <c:pt idx="180">
                  <c:v>71.05344207317013</c:v>
                </c:pt>
                <c:pt idx="181">
                  <c:v>67.78077396214835</c:v>
                </c:pt>
                <c:pt idx="182">
                  <c:v>64.50010421760331</c:v>
                </c:pt>
                <c:pt idx="183">
                  <c:v>61.21140345777174</c:v>
                </c:pt>
                <c:pt idx="184">
                  <c:v>57.91464215686214</c:v>
                </c:pt>
                <c:pt idx="185">
                  <c:v>54.60979064417117</c:v>
                </c:pt>
                <c:pt idx="186">
                  <c:v>51.29681910319351</c:v>
                </c:pt>
                <c:pt idx="187">
                  <c:v>47.97569757072504</c:v>
                </c:pt>
                <c:pt idx="188">
                  <c:v>44.64639593596</c:v>
                </c:pt>
                <c:pt idx="189">
                  <c:v>41.3088839395801</c:v>
                </c:pt>
                <c:pt idx="190">
                  <c:v>37.96313117283891</c:v>
                </c:pt>
                <c:pt idx="191">
                  <c:v>34.60910707663717</c:v>
                </c:pt>
                <c:pt idx="192">
                  <c:v>31.24678094059347</c:v>
                </c:pt>
                <c:pt idx="193">
                  <c:v>27.87612190210591</c:v>
                </c:pt>
                <c:pt idx="194">
                  <c:v>24.49709894540884</c:v>
                </c:pt>
                <c:pt idx="195">
                  <c:v>21.10968090062046</c:v>
                </c:pt>
                <c:pt idx="196">
                  <c:v>17.71383644278549</c:v>
                </c:pt>
                <c:pt idx="197">
                  <c:v>14.30953409090844</c:v>
                </c:pt>
                <c:pt idx="198">
                  <c:v>10.89674220698182</c:v>
                </c:pt>
                <c:pt idx="199">
                  <c:v>7.47542899500559</c:v>
                </c:pt>
                <c:pt idx="200">
                  <c:v>4.045562499999278</c:v>
                </c:pt>
              </c:numCache>
            </c:numRef>
          </c:xVal>
          <c:yVal>
            <c:numRef>
              <c:f>'Non-modal partial melting'!$S$15:$S$215</c:f>
              <c:numCache>
                <c:formatCode>0.000</c:formatCode>
                <c:ptCount val="201"/>
                <c:pt idx="0">
                  <c:v>0.33</c:v>
                </c:pt>
                <c:pt idx="1">
                  <c:v>0.329641657772189</c:v>
                </c:pt>
                <c:pt idx="2">
                  <c:v>0.3292787755862</c:v>
                </c:pt>
                <c:pt idx="3">
                  <c:v>0.328911307878368</c:v>
                </c:pt>
                <c:pt idx="4">
                  <c:v>0.328539208545976</c:v>
                </c:pt>
                <c:pt idx="5">
                  <c:v>0.328162430939558</c:v>
                </c:pt>
                <c:pt idx="6">
                  <c:v>0.327780927855086</c:v>
                </c:pt>
                <c:pt idx="7">
                  <c:v>0.327394651526009</c:v>
                </c:pt>
                <c:pt idx="8">
                  <c:v>0.327003553615168</c:v>
                </c:pt>
                <c:pt idx="9">
                  <c:v>0.32660758520657</c:v>
                </c:pt>
                <c:pt idx="10">
                  <c:v>0.326206696797017</c:v>
                </c:pt>
                <c:pt idx="11">
                  <c:v>0.325800838287596</c:v>
                </c:pt>
                <c:pt idx="12">
                  <c:v>0.325389958975019</c:v>
                </c:pt>
                <c:pt idx="13">
                  <c:v>0.324974007542818</c:v>
                </c:pt>
                <c:pt idx="14">
                  <c:v>0.324552932052382</c:v>
                </c:pt>
                <c:pt idx="15">
                  <c:v>0.324126679933839</c:v>
                </c:pt>
                <c:pt idx="16">
                  <c:v>0.323695197976788</c:v>
                </c:pt>
                <c:pt idx="17">
                  <c:v>0.323258432320854</c:v>
                </c:pt>
                <c:pt idx="18">
                  <c:v>0.322816328446092</c:v>
                </c:pt>
                <c:pt idx="19">
                  <c:v>0.32236883116321</c:v>
                </c:pt>
                <c:pt idx="20">
                  <c:v>0.321915884603633</c:v>
                </c:pt>
                <c:pt idx="21">
                  <c:v>0.321457432209379</c:v>
                </c:pt>
                <c:pt idx="22">
                  <c:v>0.320993416722763</c:v>
                </c:pt>
                <c:pt idx="23">
                  <c:v>0.320523780175915</c:v>
                </c:pt>
                <c:pt idx="24">
                  <c:v>0.320048463880115</c:v>
                </c:pt>
                <c:pt idx="25">
                  <c:v>0.319567408414929</c:v>
                </c:pt>
                <c:pt idx="26">
                  <c:v>0.319080553617163</c:v>
                </c:pt>
                <c:pt idx="27">
                  <c:v>0.318587838569605</c:v>
                </c:pt>
                <c:pt idx="28">
                  <c:v>0.318089201589575</c:v>
                </c:pt>
                <c:pt idx="29">
                  <c:v>0.317584580217261</c:v>
                </c:pt>
                <c:pt idx="30">
                  <c:v>0.317073911203845</c:v>
                </c:pt>
                <c:pt idx="31">
                  <c:v>0.316557130499418</c:v>
                </c:pt>
                <c:pt idx="32">
                  <c:v>0.316034173240663</c:v>
                </c:pt>
                <c:pt idx="33">
                  <c:v>0.31550497373833</c:v>
                </c:pt>
                <c:pt idx="34">
                  <c:v>0.314969465464461</c:v>
                </c:pt>
                <c:pt idx="35">
                  <c:v>0.314427581039396</c:v>
                </c:pt>
                <c:pt idx="36">
                  <c:v>0.313879252218534</c:v>
                </c:pt>
                <c:pt idx="37">
                  <c:v>0.313324409878844</c:v>
                </c:pt>
                <c:pt idx="38">
                  <c:v>0.312762984005131</c:v>
                </c:pt>
                <c:pt idx="39">
                  <c:v>0.312194903676046</c:v>
                </c:pt>
                <c:pt idx="40">
                  <c:v>0.311620097049832</c:v>
                </c:pt>
                <c:pt idx="41">
                  <c:v>0.311038491349805</c:v>
                </c:pt>
                <c:pt idx="42">
                  <c:v>0.310450012849559</c:v>
                </c:pt>
                <c:pt idx="43">
                  <c:v>0.309854586857896</c:v>
                </c:pt>
                <c:pt idx="44">
                  <c:v>0.30925213770347</c:v>
                </c:pt>
                <c:pt idx="45">
                  <c:v>0.308642588719136</c:v>
                </c:pt>
                <c:pt idx="46">
                  <c:v>0.308025862226005</c:v>
                </c:pt>
                <c:pt idx="47">
                  <c:v>0.307401879517193</c:v>
                </c:pt>
                <c:pt idx="48">
                  <c:v>0.306770560841262</c:v>
                </c:pt>
                <c:pt idx="49">
                  <c:v>0.306131825385335</c:v>
                </c:pt>
                <c:pt idx="50">
                  <c:v>0.305485591257893</c:v>
                </c:pt>
                <c:pt idx="51">
                  <c:v>0.304831775471241</c:v>
                </c:pt>
                <c:pt idx="52">
                  <c:v>0.304170293923621</c:v>
                </c:pt>
                <c:pt idx="53">
                  <c:v>0.303501061380993</c:v>
                </c:pt>
                <c:pt idx="54">
                  <c:v>0.302823991458454</c:v>
                </c:pt>
                <c:pt idx="55">
                  <c:v>0.302138996601285</c:v>
                </c:pt>
                <c:pt idx="56">
                  <c:v>0.301445988065642</c:v>
                </c:pt>
                <c:pt idx="57">
                  <c:v>0.300744875898852</c:v>
                </c:pt>
                <c:pt idx="58">
                  <c:v>0.300035568919327</c:v>
                </c:pt>
                <c:pt idx="59">
                  <c:v>0.299317974696077</c:v>
                </c:pt>
                <c:pt idx="60">
                  <c:v>0.298591999527817</c:v>
                </c:pt>
                <c:pt idx="61">
                  <c:v>0.297857548421657</c:v>
                </c:pt>
                <c:pt idx="62">
                  <c:v>0.297114525071362</c:v>
                </c:pt>
                <c:pt idx="63">
                  <c:v>0.296362831835177</c:v>
                </c:pt>
                <c:pt idx="64">
                  <c:v>0.295602369713207</c:v>
                </c:pt>
                <c:pt idx="65">
                  <c:v>0.294833038324338</c:v>
                </c:pt>
                <c:pt idx="66">
                  <c:v>0.294054735882687</c:v>
                </c:pt>
                <c:pt idx="67">
                  <c:v>0.293267359173577</c:v>
                </c:pt>
                <c:pt idx="68">
                  <c:v>0.292470803529016</c:v>
                </c:pt>
                <c:pt idx="69">
                  <c:v>0.291664962802681</c:v>
                </c:pt>
                <c:pt idx="70">
                  <c:v>0.290849729344376</c:v>
                </c:pt>
                <c:pt idx="71">
                  <c:v>0.290024993973977</c:v>
                </c:pt>
                <c:pt idx="72">
                  <c:v>0.289190645954824</c:v>
                </c:pt>
                <c:pt idx="73">
                  <c:v>0.288346572966568</c:v>
                </c:pt>
                <c:pt idx="74">
                  <c:v>0.28749266107745</c:v>
                </c:pt>
                <c:pt idx="75">
                  <c:v>0.286628794716002</c:v>
                </c:pt>
                <c:pt idx="76">
                  <c:v>0.285754856642149</c:v>
                </c:pt>
                <c:pt idx="77">
                  <c:v>0.284870727917705</c:v>
                </c:pt>
                <c:pt idx="78">
                  <c:v>0.283976287876248</c:v>
                </c:pt>
                <c:pt idx="79">
                  <c:v>0.28307141409235</c:v>
                </c:pt>
                <c:pt idx="80">
                  <c:v>0.282155982350161</c:v>
                </c:pt>
                <c:pt idx="81">
                  <c:v>0.281229866611308</c:v>
                </c:pt>
                <c:pt idx="82">
                  <c:v>0.280292938982122</c:v>
                </c:pt>
                <c:pt idx="83">
                  <c:v>0.279345069680148</c:v>
                </c:pt>
                <c:pt idx="84">
                  <c:v>0.278386126999937</c:v>
                </c:pt>
                <c:pt idx="85">
                  <c:v>0.277415977278096</c:v>
                </c:pt>
                <c:pt idx="86">
                  <c:v>0.276434484857578</c:v>
                </c:pt>
                <c:pt idx="87">
                  <c:v>0.275441512051193</c:v>
                </c:pt>
                <c:pt idx="88">
                  <c:v>0.27443691910432</c:v>
                </c:pt>
                <c:pt idx="89">
                  <c:v>0.273420564156799</c:v>
                </c:pt>
                <c:pt idx="90">
                  <c:v>0.272392303203983</c:v>
                </c:pt>
                <c:pt idx="91">
                  <c:v>0.271351990056926</c:v>
                </c:pt>
                <c:pt idx="92">
                  <c:v>0.27029947630169</c:v>
                </c:pt>
                <c:pt idx="93">
                  <c:v>0.269234611257738</c:v>
                </c:pt>
                <c:pt idx="94">
                  <c:v>0.268157241935408</c:v>
                </c:pt>
                <c:pt idx="95">
                  <c:v>0.267067212992414</c:v>
                </c:pt>
                <c:pt idx="96">
                  <c:v>0.265964366689383</c:v>
                </c:pt>
                <c:pt idx="97">
                  <c:v>0.264848542844373</c:v>
                </c:pt>
                <c:pt idx="98">
                  <c:v>0.263719578786368</c:v>
                </c:pt>
                <c:pt idx="99">
                  <c:v>0.262577309307705</c:v>
                </c:pt>
                <c:pt idx="100">
                  <c:v>0.261421566615412</c:v>
                </c:pt>
                <c:pt idx="101">
                  <c:v>0.260252180281438</c:v>
                </c:pt>
                <c:pt idx="102">
                  <c:v>0.259068977191719</c:v>
                </c:pt>
                <c:pt idx="103">
                  <c:v>0.25787178149408</c:v>
                </c:pt>
                <c:pt idx="104">
                  <c:v>0.256660414544917</c:v>
                </c:pt>
                <c:pt idx="105">
                  <c:v>0.255434694854639</c:v>
                </c:pt>
                <c:pt idx="106">
                  <c:v>0.25419443803183</c:v>
                </c:pt>
                <c:pt idx="107">
                  <c:v>0.252939456726098</c:v>
                </c:pt>
                <c:pt idx="108">
                  <c:v>0.251669560569583</c:v>
                </c:pt>
                <c:pt idx="109">
                  <c:v>0.250384556117063</c:v>
                </c:pt>
                <c:pt idx="110">
                  <c:v>0.249084246784655</c:v>
                </c:pt>
                <c:pt idx="111">
                  <c:v>0.247768432787032</c:v>
                </c:pt>
                <c:pt idx="112">
                  <c:v>0.246436911073152</c:v>
                </c:pt>
                <c:pt idx="113">
                  <c:v>0.245089475260433</c:v>
                </c:pt>
                <c:pt idx="114">
                  <c:v>0.243725915567329</c:v>
                </c:pt>
                <c:pt idx="115">
                  <c:v>0.242346018744287</c:v>
                </c:pt>
                <c:pt idx="116">
                  <c:v>0.24094956800301</c:v>
                </c:pt>
                <c:pt idx="117">
                  <c:v>0.239536342943989</c:v>
                </c:pt>
                <c:pt idx="118">
                  <c:v>0.238106119482266</c:v>
                </c:pt>
                <c:pt idx="119">
                  <c:v>0.236658669771353</c:v>
                </c:pt>
                <c:pt idx="120">
                  <c:v>0.235193762125278</c:v>
                </c:pt>
                <c:pt idx="121">
                  <c:v>0.233711160938688</c:v>
                </c:pt>
                <c:pt idx="122">
                  <c:v>0.232210626604958</c:v>
                </c:pt>
                <c:pt idx="123">
                  <c:v>0.230691915432244</c:v>
                </c:pt>
                <c:pt idx="124">
                  <c:v>0.229154779557433</c:v>
                </c:pt>
                <c:pt idx="125">
                  <c:v>0.227598966857907</c:v>
                </c:pt>
                <c:pt idx="126">
                  <c:v>0.226024220861071</c:v>
                </c:pt>
                <c:pt idx="127">
                  <c:v>0.224430280651578</c:v>
                </c:pt>
                <c:pt idx="128">
                  <c:v>0.222816880776175</c:v>
                </c:pt>
                <c:pt idx="129">
                  <c:v>0.221183751146105</c:v>
                </c:pt>
                <c:pt idx="130">
                  <c:v>0.219530616936988</c:v>
                </c:pt>
                <c:pt idx="131">
                  <c:v>0.217857198486109</c:v>
                </c:pt>
                <c:pt idx="132">
                  <c:v>0.216163211187028</c:v>
                </c:pt>
                <c:pt idx="133">
                  <c:v>0.214448365381435</c:v>
                </c:pt>
                <c:pt idx="134">
                  <c:v>0.212712366248168</c:v>
                </c:pt>
                <c:pt idx="135">
                  <c:v>0.210954913689297</c:v>
                </c:pt>
                <c:pt idx="136">
                  <c:v>0.209175702213194</c:v>
                </c:pt>
                <c:pt idx="137">
                  <c:v>0.20737442081449</c:v>
                </c:pt>
                <c:pt idx="138">
                  <c:v>0.205550752850825</c:v>
                </c:pt>
                <c:pt idx="139">
                  <c:v>0.203704375916284</c:v>
                </c:pt>
                <c:pt idx="140">
                  <c:v>0.201834961711429</c:v>
                </c:pt>
                <c:pt idx="141">
                  <c:v>0.199942175909796</c:v>
                </c:pt>
                <c:pt idx="142">
                  <c:v>0.198025678020773</c:v>
                </c:pt>
                <c:pt idx="143">
                  <c:v>0.196085121248724</c:v>
                </c:pt>
                <c:pt idx="144">
                  <c:v>0.194120152348241</c:v>
                </c:pt>
                <c:pt idx="145">
                  <c:v>0.19213041147541</c:v>
                </c:pt>
                <c:pt idx="146">
                  <c:v>0.190115532034949</c:v>
                </c:pt>
                <c:pt idx="147">
                  <c:v>0.188075140523095</c:v>
                </c:pt>
                <c:pt idx="148">
                  <c:v>0.186008856366096</c:v>
                </c:pt>
                <c:pt idx="149">
                  <c:v>0.183916291754162</c:v>
                </c:pt>
                <c:pt idx="150">
                  <c:v>0.181797051470731</c:v>
                </c:pt>
                <c:pt idx="151">
                  <c:v>0.179650732716889</c:v>
                </c:pt>
                <c:pt idx="152">
                  <c:v>0.177476924930793</c:v>
                </c:pt>
                <c:pt idx="153">
                  <c:v>0.175275209601918</c:v>
                </c:pt>
                <c:pt idx="154">
                  <c:v>0.173045160079959</c:v>
                </c:pt>
                <c:pt idx="155">
                  <c:v>0.170786341378213</c:v>
                </c:pt>
                <c:pt idx="156">
                  <c:v>0.16849830997125</c:v>
                </c:pt>
                <c:pt idx="157">
                  <c:v>0.166180613586674</c:v>
                </c:pt>
                <c:pt idx="158">
                  <c:v>0.163832790990781</c:v>
                </c:pt>
                <c:pt idx="159">
                  <c:v>0.161454371767897</c:v>
                </c:pt>
                <c:pt idx="160">
                  <c:v>0.159044876093182</c:v>
                </c:pt>
                <c:pt idx="161">
                  <c:v>0.15660381449867</c:v>
                </c:pt>
                <c:pt idx="162">
                  <c:v>0.154130687632316</c:v>
                </c:pt>
                <c:pt idx="163">
                  <c:v>0.151624986009791</c:v>
                </c:pt>
                <c:pt idx="164">
                  <c:v>0.149086189758786</c:v>
                </c:pt>
                <c:pt idx="165">
                  <c:v>0.146513768355548</c:v>
                </c:pt>
                <c:pt idx="166">
                  <c:v>0.143907180353379</c:v>
                </c:pt>
                <c:pt idx="167">
                  <c:v>0.141265873102802</c:v>
                </c:pt>
                <c:pt idx="168">
                  <c:v>0.138589282463106</c:v>
                </c:pt>
                <c:pt idx="169">
                  <c:v>0.135876832504944</c:v>
                </c:pt>
                <c:pt idx="170">
                  <c:v>0.133127935203679</c:v>
                </c:pt>
                <c:pt idx="171">
                  <c:v>0.130341990123113</c:v>
                </c:pt>
                <c:pt idx="172">
                  <c:v>0.127518384089279</c:v>
                </c:pt>
                <c:pt idx="173">
                  <c:v>0.124656490853891</c:v>
                </c:pt>
                <c:pt idx="174">
                  <c:v>0.121755670747112</c:v>
                </c:pt>
                <c:pt idx="175">
                  <c:v>0.118815270319199</c:v>
                </c:pt>
                <c:pt idx="176">
                  <c:v>0.115834621970639</c:v>
                </c:pt>
                <c:pt idx="177">
                  <c:v>0.11281304357033</c:v>
                </c:pt>
                <c:pt idx="178">
                  <c:v>0.109749838061348</c:v>
                </c:pt>
                <c:pt idx="179">
                  <c:v>0.106644293053845</c:v>
                </c:pt>
                <c:pt idx="180">
                  <c:v>0.103495680404562</c:v>
                </c:pt>
                <c:pt idx="181">
                  <c:v>0.100303255782467</c:v>
                </c:pt>
                <c:pt idx="182">
                  <c:v>0.0970662582199517</c:v>
                </c:pt>
                <c:pt idx="183">
                  <c:v>0.0937839096490541</c:v>
                </c:pt>
                <c:pt idx="184">
                  <c:v>0.0904554144220964</c:v>
                </c:pt>
                <c:pt idx="185">
                  <c:v>0.0870799588161393</c:v>
                </c:pt>
                <c:pt idx="186">
                  <c:v>0.0836567105206039</c:v>
                </c:pt>
                <c:pt idx="187">
                  <c:v>0.0801848181073957</c:v>
                </c:pt>
                <c:pt idx="188">
                  <c:v>0.076663410482826</c:v>
                </c:pt>
                <c:pt idx="189">
                  <c:v>0.0730915963205986</c:v>
                </c:pt>
                <c:pt idx="190">
                  <c:v>0.0694684634750955</c:v>
                </c:pt>
                <c:pt idx="191">
                  <c:v>0.0657930783741575</c:v>
                </c:pt>
                <c:pt idx="192">
                  <c:v>0.0620644853905181</c:v>
                </c:pt>
                <c:pt idx="193">
                  <c:v>0.0582817061910133</c:v>
                </c:pt>
                <c:pt idx="194">
                  <c:v>0.054443739062642</c:v>
                </c:pt>
                <c:pt idx="195">
                  <c:v>0.0505495582145122</c:v>
                </c:pt>
                <c:pt idx="196">
                  <c:v>0.0465981130546626</c:v>
                </c:pt>
                <c:pt idx="197">
                  <c:v>0.042588327440695</c:v>
                </c:pt>
                <c:pt idx="198">
                  <c:v>0.0385190989031063</c:v>
                </c:pt>
                <c:pt idx="199">
                  <c:v>0.0343892978401545</c:v>
                </c:pt>
                <c:pt idx="200">
                  <c:v>0.0301977666830316</c:v>
                </c:pt>
              </c:numCache>
            </c:numRef>
          </c:yVal>
          <c:smooth val="0"/>
        </c:ser>
        <c:ser>
          <c:idx val="2"/>
          <c:order val="2"/>
          <c:xVal>
            <c:numRef>
              <c:f>'Non-modal partial melting'!$C$15:$C$215</c:f>
              <c:numCache>
                <c:formatCode>0</c:formatCode>
                <c:ptCount val="201"/>
                <c:pt idx="0">
                  <c:v>553.5101749999999</c:v>
                </c:pt>
                <c:pt idx="1">
                  <c:v>551.3101164914913</c:v>
                </c:pt>
                <c:pt idx="2">
                  <c:v>549.105649048096</c:v>
                </c:pt>
                <c:pt idx="3">
                  <c:v>546.8967594032094</c:v>
                </c:pt>
                <c:pt idx="4">
                  <c:v>544.6834342369477</c:v>
                </c:pt>
                <c:pt idx="5">
                  <c:v>542.4656601758793</c:v>
                </c:pt>
                <c:pt idx="6">
                  <c:v>540.2434237927564</c:v>
                </c:pt>
                <c:pt idx="7">
                  <c:v>538.0167116062436</c:v>
                </c:pt>
                <c:pt idx="8">
                  <c:v>535.785510080645</c:v>
                </c:pt>
                <c:pt idx="9">
                  <c:v>533.5498056256304</c:v>
                </c:pt>
                <c:pt idx="10">
                  <c:v>531.3095845959596</c:v>
                </c:pt>
                <c:pt idx="11">
                  <c:v>529.0648332912031</c:v>
                </c:pt>
                <c:pt idx="12">
                  <c:v>526.8155379554655</c:v>
                </c:pt>
                <c:pt idx="13">
                  <c:v>524.5616847771021</c:v>
                </c:pt>
                <c:pt idx="14">
                  <c:v>522.3032598884381</c:v>
                </c:pt>
                <c:pt idx="15">
                  <c:v>520.0402493654821</c:v>
                </c:pt>
                <c:pt idx="16">
                  <c:v>517.772639227642</c:v>
                </c:pt>
                <c:pt idx="17">
                  <c:v>515.5004154374363</c:v>
                </c:pt>
                <c:pt idx="18">
                  <c:v>513.2235639002035</c:v>
                </c:pt>
                <c:pt idx="19">
                  <c:v>510.9420704638123</c:v>
                </c:pt>
                <c:pt idx="20">
                  <c:v>508.6559209183672</c:v>
                </c:pt>
                <c:pt idx="21">
                  <c:v>506.3651009959141</c:v>
                </c:pt>
                <c:pt idx="22">
                  <c:v>504.069596370143</c:v>
                </c:pt>
                <c:pt idx="23">
                  <c:v>501.7693926560899</c:v>
                </c:pt>
                <c:pt idx="24">
                  <c:v>499.464475409836</c:v>
                </c:pt>
                <c:pt idx="25">
                  <c:v>497.154830128205</c:v>
                </c:pt>
                <c:pt idx="26">
                  <c:v>494.8404422484598</c:v>
                </c:pt>
                <c:pt idx="27">
                  <c:v>492.5212971479957</c:v>
                </c:pt>
                <c:pt idx="28">
                  <c:v>490.1973801440328</c:v>
                </c:pt>
                <c:pt idx="29">
                  <c:v>487.8686764933057</c:v>
                </c:pt>
                <c:pt idx="30">
                  <c:v>485.5351713917524</c:v>
                </c:pt>
                <c:pt idx="31">
                  <c:v>483.1968499742001</c:v>
                </c:pt>
                <c:pt idx="32">
                  <c:v>480.8536973140494</c:v>
                </c:pt>
                <c:pt idx="33">
                  <c:v>478.5056984229574</c:v>
                </c:pt>
                <c:pt idx="34">
                  <c:v>476.1528382505174</c:v>
                </c:pt>
                <c:pt idx="35">
                  <c:v>473.7951016839376</c:v>
                </c:pt>
                <c:pt idx="36">
                  <c:v>471.4324735477177</c:v>
                </c:pt>
                <c:pt idx="37">
                  <c:v>469.0649386033228</c:v>
                </c:pt>
                <c:pt idx="38">
                  <c:v>466.6924815488563</c:v>
                </c:pt>
                <c:pt idx="39">
                  <c:v>464.3150870187303</c:v>
                </c:pt>
                <c:pt idx="40">
                  <c:v>461.9327395833332</c:v>
                </c:pt>
                <c:pt idx="41">
                  <c:v>459.5454237486964</c:v>
                </c:pt>
                <c:pt idx="42">
                  <c:v>457.1531239561585</c:v>
                </c:pt>
                <c:pt idx="43">
                  <c:v>454.755824582027</c:v>
                </c:pt>
                <c:pt idx="44">
                  <c:v>452.3535099372383</c:v>
                </c:pt>
                <c:pt idx="45">
                  <c:v>449.9461642670155</c:v>
                </c:pt>
                <c:pt idx="46">
                  <c:v>447.5337717505239</c:v>
                </c:pt>
                <c:pt idx="47">
                  <c:v>445.1163165005245</c:v>
                </c:pt>
                <c:pt idx="48">
                  <c:v>442.693782563025</c:v>
                </c:pt>
                <c:pt idx="49">
                  <c:v>440.2661539169294</c:v>
                </c:pt>
                <c:pt idx="50">
                  <c:v>437.833414473684</c:v>
                </c:pt>
                <c:pt idx="51">
                  <c:v>435.3955480769229</c:v>
                </c:pt>
                <c:pt idx="52">
                  <c:v>432.9525385021095</c:v>
                </c:pt>
                <c:pt idx="53">
                  <c:v>430.5043694561772</c:v>
                </c:pt>
                <c:pt idx="54">
                  <c:v>428.0510245771668</c:v>
                </c:pt>
                <c:pt idx="55">
                  <c:v>425.5924874338622</c:v>
                </c:pt>
                <c:pt idx="56">
                  <c:v>423.1287415254235</c:v>
                </c:pt>
                <c:pt idx="57">
                  <c:v>420.6597702810178</c:v>
                </c:pt>
                <c:pt idx="58">
                  <c:v>418.1855570594478</c:v>
                </c:pt>
                <c:pt idx="59">
                  <c:v>415.7060851487776</c:v>
                </c:pt>
                <c:pt idx="60">
                  <c:v>413.2213377659572</c:v>
                </c:pt>
                <c:pt idx="61">
                  <c:v>410.7312980564428</c:v>
                </c:pt>
                <c:pt idx="62">
                  <c:v>408.2359490938164</c:v>
                </c:pt>
                <c:pt idx="63">
                  <c:v>405.7352738794021</c:v>
                </c:pt>
                <c:pt idx="64">
                  <c:v>403.2292553418802</c:v>
                </c:pt>
                <c:pt idx="65">
                  <c:v>400.7178763368981</c:v>
                </c:pt>
                <c:pt idx="66">
                  <c:v>398.2011196466807</c:v>
                </c:pt>
                <c:pt idx="67">
                  <c:v>395.6789679796353</c:v>
                </c:pt>
                <c:pt idx="68">
                  <c:v>393.1514039699568</c:v>
                </c:pt>
                <c:pt idx="69">
                  <c:v>390.6184101772286</c:v>
                </c:pt>
                <c:pt idx="70">
                  <c:v>388.0799690860212</c:v>
                </c:pt>
                <c:pt idx="71">
                  <c:v>385.5360631054895</c:v>
                </c:pt>
                <c:pt idx="72">
                  <c:v>382.9866745689652</c:v>
                </c:pt>
                <c:pt idx="73">
                  <c:v>380.4317857335488</c:v>
                </c:pt>
                <c:pt idx="74">
                  <c:v>377.8713787796974</c:v>
                </c:pt>
                <c:pt idx="75">
                  <c:v>375.3054358108106</c:v>
                </c:pt>
                <c:pt idx="76">
                  <c:v>372.7339388528136</c:v>
                </c:pt>
                <c:pt idx="77">
                  <c:v>370.1568698537375</c:v>
                </c:pt>
                <c:pt idx="78">
                  <c:v>367.5742106832969</c:v>
                </c:pt>
                <c:pt idx="79">
                  <c:v>364.9859431324645</c:v>
                </c:pt>
                <c:pt idx="80">
                  <c:v>362.3920489130432</c:v>
                </c:pt>
                <c:pt idx="81">
                  <c:v>359.7925096572359</c:v>
                </c:pt>
                <c:pt idx="82">
                  <c:v>357.1873069172111</c:v>
                </c:pt>
                <c:pt idx="83">
                  <c:v>354.5764221646671</c:v>
                </c:pt>
                <c:pt idx="84">
                  <c:v>351.9598367903927</c:v>
                </c:pt>
                <c:pt idx="85">
                  <c:v>349.3375321038248</c:v>
                </c:pt>
                <c:pt idx="86">
                  <c:v>346.7094893326037</c:v>
                </c:pt>
                <c:pt idx="87">
                  <c:v>344.0756896221246</c:v>
                </c:pt>
                <c:pt idx="88">
                  <c:v>341.4361140350875</c:v>
                </c:pt>
                <c:pt idx="89">
                  <c:v>338.7907435510425</c:v>
                </c:pt>
                <c:pt idx="90">
                  <c:v>336.1395590659338</c:v>
                </c:pt>
                <c:pt idx="91">
                  <c:v>333.4825413916388</c:v>
                </c:pt>
                <c:pt idx="92">
                  <c:v>330.8196712555063</c:v>
                </c:pt>
                <c:pt idx="93">
                  <c:v>328.1509292998895</c:v>
                </c:pt>
                <c:pt idx="94">
                  <c:v>325.4762960816774</c:v>
                </c:pt>
                <c:pt idx="95">
                  <c:v>322.7957520718229</c:v>
                </c:pt>
                <c:pt idx="96">
                  <c:v>320.109277654867</c:v>
                </c:pt>
                <c:pt idx="97">
                  <c:v>317.4168531284604</c:v>
                </c:pt>
                <c:pt idx="98">
                  <c:v>314.7184587028822</c:v>
                </c:pt>
                <c:pt idx="99">
                  <c:v>312.0140745005546</c:v>
                </c:pt>
                <c:pt idx="100">
                  <c:v>309.3036805555552</c:v>
                </c:pt>
                <c:pt idx="101">
                  <c:v>306.5872568131254</c:v>
                </c:pt>
                <c:pt idx="102">
                  <c:v>303.8647831291755</c:v>
                </c:pt>
                <c:pt idx="103">
                  <c:v>301.1362392697878</c:v>
                </c:pt>
                <c:pt idx="104">
                  <c:v>298.401604910714</c:v>
                </c:pt>
                <c:pt idx="105">
                  <c:v>295.6608596368711</c:v>
                </c:pt>
                <c:pt idx="106">
                  <c:v>292.9139829418341</c:v>
                </c:pt>
                <c:pt idx="107">
                  <c:v>290.1609542273233</c:v>
                </c:pt>
                <c:pt idx="108">
                  <c:v>287.4017528026902</c:v>
                </c:pt>
                <c:pt idx="109">
                  <c:v>284.6363578843992</c:v>
                </c:pt>
                <c:pt idx="110">
                  <c:v>281.8647485955052</c:v>
                </c:pt>
                <c:pt idx="111">
                  <c:v>279.086903965129</c:v>
                </c:pt>
                <c:pt idx="112">
                  <c:v>276.3028029279275</c:v>
                </c:pt>
                <c:pt idx="113">
                  <c:v>273.5124243235621</c:v>
                </c:pt>
                <c:pt idx="114">
                  <c:v>270.7157468961622</c:v>
                </c:pt>
                <c:pt idx="115">
                  <c:v>267.9127492937849</c:v>
                </c:pt>
                <c:pt idx="116">
                  <c:v>265.1034100678729</c:v>
                </c:pt>
                <c:pt idx="117">
                  <c:v>262.2877076727063</c:v>
                </c:pt>
                <c:pt idx="118">
                  <c:v>259.4656204648522</c:v>
                </c:pt>
                <c:pt idx="119">
                  <c:v>256.6371267026103</c:v>
                </c:pt>
                <c:pt idx="120">
                  <c:v>253.8022045454542</c:v>
                </c:pt>
                <c:pt idx="121">
                  <c:v>250.9608320534695</c:v>
                </c:pt>
                <c:pt idx="122">
                  <c:v>248.1129871867878</c:v>
                </c:pt>
                <c:pt idx="123">
                  <c:v>245.2586478050167</c:v>
                </c:pt>
                <c:pt idx="124">
                  <c:v>242.3977916666662</c:v>
                </c:pt>
                <c:pt idx="125">
                  <c:v>239.5303964285711</c:v>
                </c:pt>
                <c:pt idx="126">
                  <c:v>236.6564396453086</c:v>
                </c:pt>
                <c:pt idx="127">
                  <c:v>233.7758987686136</c:v>
                </c:pt>
                <c:pt idx="128">
                  <c:v>230.8887511467886</c:v>
                </c:pt>
                <c:pt idx="129">
                  <c:v>227.9949740241099</c:v>
                </c:pt>
                <c:pt idx="130">
                  <c:v>225.0945445402295</c:v>
                </c:pt>
                <c:pt idx="131">
                  <c:v>222.1874397295738</c:v>
                </c:pt>
                <c:pt idx="132">
                  <c:v>219.2736365207369</c:v>
                </c:pt>
                <c:pt idx="133">
                  <c:v>216.3531117358704</c:v>
                </c:pt>
                <c:pt idx="134">
                  <c:v>213.4258420900689</c:v>
                </c:pt>
                <c:pt idx="135">
                  <c:v>210.491804190751</c:v>
                </c:pt>
                <c:pt idx="136">
                  <c:v>207.5509745370366</c:v>
                </c:pt>
                <c:pt idx="137">
                  <c:v>204.6033295191189</c:v>
                </c:pt>
                <c:pt idx="138">
                  <c:v>201.648845417633</c:v>
                </c:pt>
                <c:pt idx="139">
                  <c:v>198.6874984030193</c:v>
                </c:pt>
                <c:pt idx="140">
                  <c:v>195.7192645348833</c:v>
                </c:pt>
                <c:pt idx="141">
                  <c:v>192.74411976135</c:v>
                </c:pt>
                <c:pt idx="142">
                  <c:v>189.7620399184145</c:v>
                </c:pt>
                <c:pt idx="143">
                  <c:v>186.7730007292878</c:v>
                </c:pt>
                <c:pt idx="144">
                  <c:v>183.7769778037379</c:v>
                </c:pt>
                <c:pt idx="145">
                  <c:v>180.7739466374264</c:v>
                </c:pt>
                <c:pt idx="146">
                  <c:v>177.7638826112408</c:v>
                </c:pt>
                <c:pt idx="147">
                  <c:v>174.7467609906209</c:v>
                </c:pt>
                <c:pt idx="148">
                  <c:v>171.7225569248822</c:v>
                </c:pt>
                <c:pt idx="149">
                  <c:v>168.691245446533</c:v>
                </c:pt>
                <c:pt idx="150">
                  <c:v>165.6528014705878</c:v>
                </c:pt>
                <c:pt idx="151">
                  <c:v>162.6071997938747</c:v>
                </c:pt>
                <c:pt idx="152">
                  <c:v>159.5544150943392</c:v>
                </c:pt>
                <c:pt idx="153">
                  <c:v>156.4944219303419</c:v>
                </c:pt>
                <c:pt idx="154">
                  <c:v>153.4271947399523</c:v>
                </c:pt>
                <c:pt idx="155">
                  <c:v>150.3527078402361</c:v>
                </c:pt>
                <c:pt idx="156">
                  <c:v>147.2709354265398</c:v>
                </c:pt>
                <c:pt idx="157">
                  <c:v>144.181851571767</c:v>
                </c:pt>
                <c:pt idx="158">
                  <c:v>141.0854302256527</c:v>
                </c:pt>
                <c:pt idx="159">
                  <c:v>137.9816452140304</c:v>
                </c:pt>
                <c:pt idx="160">
                  <c:v>134.8704702380947</c:v>
                </c:pt>
                <c:pt idx="161">
                  <c:v>131.7518788736586</c:v>
                </c:pt>
                <c:pt idx="162">
                  <c:v>128.6258445704052</c:v>
                </c:pt>
                <c:pt idx="163">
                  <c:v>125.4923406511345</c:v>
                </c:pt>
                <c:pt idx="164">
                  <c:v>122.3513403110043</c:v>
                </c:pt>
                <c:pt idx="165">
                  <c:v>119.202816616766</c:v>
                </c:pt>
                <c:pt idx="166">
                  <c:v>116.0467425059947</c:v>
                </c:pt>
                <c:pt idx="167">
                  <c:v>112.883090786314</c:v>
                </c:pt>
                <c:pt idx="168">
                  <c:v>109.7118341346148</c:v>
                </c:pt>
                <c:pt idx="169">
                  <c:v>106.532945096269</c:v>
                </c:pt>
                <c:pt idx="170">
                  <c:v>103.3463960843368</c:v>
                </c:pt>
                <c:pt idx="171">
                  <c:v>100.1521593787691</c:v>
                </c:pt>
                <c:pt idx="172">
                  <c:v>96.95020712560331</c:v>
                </c:pt>
                <c:pt idx="173">
                  <c:v>93.74051133615423</c:v>
                </c:pt>
                <c:pt idx="174">
                  <c:v>90.523043886198</c:v>
                </c:pt>
                <c:pt idx="175">
                  <c:v>87.29777651515097</c:v>
                </c:pt>
                <c:pt idx="176">
                  <c:v>84.06468082524217</c:v>
                </c:pt>
                <c:pt idx="177">
                  <c:v>80.8237282806799</c:v>
                </c:pt>
                <c:pt idx="178">
                  <c:v>77.57489020681211</c:v>
                </c:pt>
                <c:pt idx="179">
                  <c:v>74.31813778928075</c:v>
                </c:pt>
                <c:pt idx="180">
                  <c:v>71.05344207317013</c:v>
                </c:pt>
                <c:pt idx="181">
                  <c:v>67.78077396214835</c:v>
                </c:pt>
                <c:pt idx="182">
                  <c:v>64.50010421760331</c:v>
                </c:pt>
                <c:pt idx="183">
                  <c:v>61.21140345777174</c:v>
                </c:pt>
                <c:pt idx="184">
                  <c:v>57.91464215686214</c:v>
                </c:pt>
                <c:pt idx="185">
                  <c:v>54.60979064417117</c:v>
                </c:pt>
                <c:pt idx="186">
                  <c:v>51.29681910319351</c:v>
                </c:pt>
                <c:pt idx="187">
                  <c:v>47.97569757072504</c:v>
                </c:pt>
                <c:pt idx="188">
                  <c:v>44.64639593596</c:v>
                </c:pt>
                <c:pt idx="189">
                  <c:v>41.3088839395801</c:v>
                </c:pt>
                <c:pt idx="190">
                  <c:v>37.96313117283891</c:v>
                </c:pt>
                <c:pt idx="191">
                  <c:v>34.60910707663717</c:v>
                </c:pt>
                <c:pt idx="192">
                  <c:v>31.24678094059347</c:v>
                </c:pt>
                <c:pt idx="193">
                  <c:v>27.87612190210591</c:v>
                </c:pt>
                <c:pt idx="194">
                  <c:v>24.49709894540884</c:v>
                </c:pt>
                <c:pt idx="195">
                  <c:v>21.10968090062046</c:v>
                </c:pt>
                <c:pt idx="196">
                  <c:v>17.71383644278549</c:v>
                </c:pt>
                <c:pt idx="197">
                  <c:v>14.30953409090844</c:v>
                </c:pt>
                <c:pt idx="198">
                  <c:v>10.89674220698182</c:v>
                </c:pt>
                <c:pt idx="199">
                  <c:v>7.47542899500559</c:v>
                </c:pt>
                <c:pt idx="200">
                  <c:v>4.045562499999278</c:v>
                </c:pt>
              </c:numCache>
            </c:numRef>
          </c:xVal>
          <c:yVal>
            <c:numRef>
              <c:f>'Non-modal partial melting'!$S$15:$S$215</c:f>
              <c:numCache>
                <c:formatCode>0.000</c:formatCode>
                <c:ptCount val="201"/>
                <c:pt idx="0">
                  <c:v>0.33</c:v>
                </c:pt>
                <c:pt idx="1">
                  <c:v>0.329641657772189</c:v>
                </c:pt>
                <c:pt idx="2">
                  <c:v>0.3292787755862</c:v>
                </c:pt>
                <c:pt idx="3">
                  <c:v>0.328911307878368</c:v>
                </c:pt>
                <c:pt idx="4">
                  <c:v>0.328539208545976</c:v>
                </c:pt>
                <c:pt idx="5">
                  <c:v>0.328162430939558</c:v>
                </c:pt>
                <c:pt idx="6">
                  <c:v>0.327780927855086</c:v>
                </c:pt>
                <c:pt idx="7">
                  <c:v>0.327394651526009</c:v>
                </c:pt>
                <c:pt idx="8">
                  <c:v>0.327003553615168</c:v>
                </c:pt>
                <c:pt idx="9">
                  <c:v>0.32660758520657</c:v>
                </c:pt>
                <c:pt idx="10">
                  <c:v>0.326206696797017</c:v>
                </c:pt>
                <c:pt idx="11">
                  <c:v>0.325800838287596</c:v>
                </c:pt>
                <c:pt idx="12">
                  <c:v>0.325389958975019</c:v>
                </c:pt>
                <c:pt idx="13">
                  <c:v>0.324974007542818</c:v>
                </c:pt>
                <c:pt idx="14">
                  <c:v>0.324552932052382</c:v>
                </c:pt>
                <c:pt idx="15">
                  <c:v>0.324126679933839</c:v>
                </c:pt>
                <c:pt idx="16">
                  <c:v>0.323695197976788</c:v>
                </c:pt>
                <c:pt idx="17">
                  <c:v>0.323258432320854</c:v>
                </c:pt>
                <c:pt idx="18">
                  <c:v>0.322816328446092</c:v>
                </c:pt>
                <c:pt idx="19">
                  <c:v>0.32236883116321</c:v>
                </c:pt>
                <c:pt idx="20">
                  <c:v>0.321915884603633</c:v>
                </c:pt>
                <c:pt idx="21">
                  <c:v>0.321457432209379</c:v>
                </c:pt>
                <c:pt idx="22">
                  <c:v>0.320993416722763</c:v>
                </c:pt>
                <c:pt idx="23">
                  <c:v>0.320523780175915</c:v>
                </c:pt>
                <c:pt idx="24">
                  <c:v>0.320048463880115</c:v>
                </c:pt>
                <c:pt idx="25">
                  <c:v>0.319567408414929</c:v>
                </c:pt>
                <c:pt idx="26">
                  <c:v>0.319080553617163</c:v>
                </c:pt>
                <c:pt idx="27">
                  <c:v>0.318587838569605</c:v>
                </c:pt>
                <c:pt idx="28">
                  <c:v>0.318089201589575</c:v>
                </c:pt>
                <c:pt idx="29">
                  <c:v>0.317584580217261</c:v>
                </c:pt>
                <c:pt idx="30">
                  <c:v>0.317073911203845</c:v>
                </c:pt>
                <c:pt idx="31">
                  <c:v>0.316557130499418</c:v>
                </c:pt>
                <c:pt idx="32">
                  <c:v>0.316034173240663</c:v>
                </c:pt>
                <c:pt idx="33">
                  <c:v>0.31550497373833</c:v>
                </c:pt>
                <c:pt idx="34">
                  <c:v>0.314969465464461</c:v>
                </c:pt>
                <c:pt idx="35">
                  <c:v>0.314427581039396</c:v>
                </c:pt>
                <c:pt idx="36">
                  <c:v>0.313879252218534</c:v>
                </c:pt>
                <c:pt idx="37">
                  <c:v>0.313324409878844</c:v>
                </c:pt>
                <c:pt idx="38">
                  <c:v>0.312762984005131</c:v>
                </c:pt>
                <c:pt idx="39">
                  <c:v>0.312194903676046</c:v>
                </c:pt>
                <c:pt idx="40">
                  <c:v>0.311620097049832</c:v>
                </c:pt>
                <c:pt idx="41">
                  <c:v>0.311038491349805</c:v>
                </c:pt>
                <c:pt idx="42">
                  <c:v>0.310450012849559</c:v>
                </c:pt>
                <c:pt idx="43">
                  <c:v>0.309854586857896</c:v>
                </c:pt>
                <c:pt idx="44">
                  <c:v>0.30925213770347</c:v>
                </c:pt>
                <c:pt idx="45">
                  <c:v>0.308642588719136</c:v>
                </c:pt>
                <c:pt idx="46">
                  <c:v>0.308025862226005</c:v>
                </c:pt>
                <c:pt idx="47">
                  <c:v>0.307401879517193</c:v>
                </c:pt>
                <c:pt idx="48">
                  <c:v>0.306770560841262</c:v>
                </c:pt>
                <c:pt idx="49">
                  <c:v>0.306131825385335</c:v>
                </c:pt>
                <c:pt idx="50">
                  <c:v>0.305485591257893</c:v>
                </c:pt>
                <c:pt idx="51">
                  <c:v>0.304831775471241</c:v>
                </c:pt>
                <c:pt idx="52">
                  <c:v>0.304170293923621</c:v>
                </c:pt>
                <c:pt idx="53">
                  <c:v>0.303501061380993</c:v>
                </c:pt>
                <c:pt idx="54">
                  <c:v>0.302823991458454</c:v>
                </c:pt>
                <c:pt idx="55">
                  <c:v>0.302138996601285</c:v>
                </c:pt>
                <c:pt idx="56">
                  <c:v>0.301445988065642</c:v>
                </c:pt>
                <c:pt idx="57">
                  <c:v>0.300744875898852</c:v>
                </c:pt>
                <c:pt idx="58">
                  <c:v>0.300035568919327</c:v>
                </c:pt>
                <c:pt idx="59">
                  <c:v>0.299317974696077</c:v>
                </c:pt>
                <c:pt idx="60">
                  <c:v>0.298591999527817</c:v>
                </c:pt>
                <c:pt idx="61">
                  <c:v>0.297857548421657</c:v>
                </c:pt>
                <c:pt idx="62">
                  <c:v>0.297114525071362</c:v>
                </c:pt>
                <c:pt idx="63">
                  <c:v>0.296362831835177</c:v>
                </c:pt>
                <c:pt idx="64">
                  <c:v>0.295602369713207</c:v>
                </c:pt>
                <c:pt idx="65">
                  <c:v>0.294833038324338</c:v>
                </c:pt>
                <c:pt idx="66">
                  <c:v>0.294054735882687</c:v>
                </c:pt>
                <c:pt idx="67">
                  <c:v>0.293267359173577</c:v>
                </c:pt>
                <c:pt idx="68">
                  <c:v>0.292470803529016</c:v>
                </c:pt>
                <c:pt idx="69">
                  <c:v>0.291664962802681</c:v>
                </c:pt>
                <c:pt idx="70">
                  <c:v>0.290849729344376</c:v>
                </c:pt>
                <c:pt idx="71">
                  <c:v>0.290024993973977</c:v>
                </c:pt>
                <c:pt idx="72">
                  <c:v>0.289190645954824</c:v>
                </c:pt>
                <c:pt idx="73">
                  <c:v>0.288346572966568</c:v>
                </c:pt>
                <c:pt idx="74">
                  <c:v>0.28749266107745</c:v>
                </c:pt>
                <c:pt idx="75">
                  <c:v>0.286628794716002</c:v>
                </c:pt>
                <c:pt idx="76">
                  <c:v>0.285754856642149</c:v>
                </c:pt>
                <c:pt idx="77">
                  <c:v>0.284870727917705</c:v>
                </c:pt>
                <c:pt idx="78">
                  <c:v>0.283976287876248</c:v>
                </c:pt>
                <c:pt idx="79">
                  <c:v>0.28307141409235</c:v>
                </c:pt>
                <c:pt idx="80">
                  <c:v>0.282155982350161</c:v>
                </c:pt>
                <c:pt idx="81">
                  <c:v>0.281229866611308</c:v>
                </c:pt>
                <c:pt idx="82">
                  <c:v>0.280292938982122</c:v>
                </c:pt>
                <c:pt idx="83">
                  <c:v>0.279345069680148</c:v>
                </c:pt>
                <c:pt idx="84">
                  <c:v>0.278386126999937</c:v>
                </c:pt>
                <c:pt idx="85">
                  <c:v>0.277415977278096</c:v>
                </c:pt>
                <c:pt idx="86">
                  <c:v>0.276434484857578</c:v>
                </c:pt>
                <c:pt idx="87">
                  <c:v>0.275441512051193</c:v>
                </c:pt>
                <c:pt idx="88">
                  <c:v>0.27443691910432</c:v>
                </c:pt>
                <c:pt idx="89">
                  <c:v>0.273420564156799</c:v>
                </c:pt>
                <c:pt idx="90">
                  <c:v>0.272392303203983</c:v>
                </c:pt>
                <c:pt idx="91">
                  <c:v>0.271351990056926</c:v>
                </c:pt>
                <c:pt idx="92">
                  <c:v>0.27029947630169</c:v>
                </c:pt>
                <c:pt idx="93">
                  <c:v>0.269234611257738</c:v>
                </c:pt>
                <c:pt idx="94">
                  <c:v>0.268157241935408</c:v>
                </c:pt>
                <c:pt idx="95">
                  <c:v>0.267067212992414</c:v>
                </c:pt>
                <c:pt idx="96">
                  <c:v>0.265964366689383</c:v>
                </c:pt>
                <c:pt idx="97">
                  <c:v>0.264848542844373</c:v>
                </c:pt>
                <c:pt idx="98">
                  <c:v>0.263719578786368</c:v>
                </c:pt>
                <c:pt idx="99">
                  <c:v>0.262577309307705</c:v>
                </c:pt>
                <c:pt idx="100">
                  <c:v>0.261421566615412</c:v>
                </c:pt>
                <c:pt idx="101">
                  <c:v>0.260252180281438</c:v>
                </c:pt>
                <c:pt idx="102">
                  <c:v>0.259068977191719</c:v>
                </c:pt>
                <c:pt idx="103">
                  <c:v>0.25787178149408</c:v>
                </c:pt>
                <c:pt idx="104">
                  <c:v>0.256660414544917</c:v>
                </c:pt>
                <c:pt idx="105">
                  <c:v>0.255434694854639</c:v>
                </c:pt>
                <c:pt idx="106">
                  <c:v>0.25419443803183</c:v>
                </c:pt>
                <c:pt idx="107">
                  <c:v>0.252939456726098</c:v>
                </c:pt>
                <c:pt idx="108">
                  <c:v>0.251669560569583</c:v>
                </c:pt>
                <c:pt idx="109">
                  <c:v>0.250384556117063</c:v>
                </c:pt>
                <c:pt idx="110">
                  <c:v>0.249084246784655</c:v>
                </c:pt>
                <c:pt idx="111">
                  <c:v>0.247768432787032</c:v>
                </c:pt>
                <c:pt idx="112">
                  <c:v>0.246436911073152</c:v>
                </c:pt>
                <c:pt idx="113">
                  <c:v>0.245089475260433</c:v>
                </c:pt>
                <c:pt idx="114">
                  <c:v>0.243725915567329</c:v>
                </c:pt>
                <c:pt idx="115">
                  <c:v>0.242346018744287</c:v>
                </c:pt>
                <c:pt idx="116">
                  <c:v>0.24094956800301</c:v>
                </c:pt>
                <c:pt idx="117">
                  <c:v>0.239536342943989</c:v>
                </c:pt>
                <c:pt idx="118">
                  <c:v>0.238106119482266</c:v>
                </c:pt>
                <c:pt idx="119">
                  <c:v>0.236658669771353</c:v>
                </c:pt>
                <c:pt idx="120">
                  <c:v>0.235193762125278</c:v>
                </c:pt>
                <c:pt idx="121">
                  <c:v>0.233711160938688</c:v>
                </c:pt>
                <c:pt idx="122">
                  <c:v>0.232210626604958</c:v>
                </c:pt>
                <c:pt idx="123">
                  <c:v>0.230691915432244</c:v>
                </c:pt>
                <c:pt idx="124">
                  <c:v>0.229154779557433</c:v>
                </c:pt>
                <c:pt idx="125">
                  <c:v>0.227598966857907</c:v>
                </c:pt>
                <c:pt idx="126">
                  <c:v>0.226024220861071</c:v>
                </c:pt>
                <c:pt idx="127">
                  <c:v>0.224430280651578</c:v>
                </c:pt>
                <c:pt idx="128">
                  <c:v>0.222816880776175</c:v>
                </c:pt>
                <c:pt idx="129">
                  <c:v>0.221183751146105</c:v>
                </c:pt>
                <c:pt idx="130">
                  <c:v>0.219530616936988</c:v>
                </c:pt>
                <c:pt idx="131">
                  <c:v>0.217857198486109</c:v>
                </c:pt>
                <c:pt idx="132">
                  <c:v>0.216163211187028</c:v>
                </c:pt>
                <c:pt idx="133">
                  <c:v>0.214448365381435</c:v>
                </c:pt>
                <c:pt idx="134">
                  <c:v>0.212712366248168</c:v>
                </c:pt>
                <c:pt idx="135">
                  <c:v>0.210954913689297</c:v>
                </c:pt>
                <c:pt idx="136">
                  <c:v>0.209175702213194</c:v>
                </c:pt>
                <c:pt idx="137">
                  <c:v>0.20737442081449</c:v>
                </c:pt>
                <c:pt idx="138">
                  <c:v>0.205550752850825</c:v>
                </c:pt>
                <c:pt idx="139">
                  <c:v>0.203704375916284</c:v>
                </c:pt>
                <c:pt idx="140">
                  <c:v>0.201834961711429</c:v>
                </c:pt>
                <c:pt idx="141">
                  <c:v>0.199942175909796</c:v>
                </c:pt>
                <c:pt idx="142">
                  <c:v>0.198025678020773</c:v>
                </c:pt>
                <c:pt idx="143">
                  <c:v>0.196085121248724</c:v>
                </c:pt>
                <c:pt idx="144">
                  <c:v>0.194120152348241</c:v>
                </c:pt>
                <c:pt idx="145">
                  <c:v>0.19213041147541</c:v>
                </c:pt>
                <c:pt idx="146">
                  <c:v>0.190115532034949</c:v>
                </c:pt>
                <c:pt idx="147">
                  <c:v>0.188075140523095</c:v>
                </c:pt>
                <c:pt idx="148">
                  <c:v>0.186008856366096</c:v>
                </c:pt>
                <c:pt idx="149">
                  <c:v>0.183916291754162</c:v>
                </c:pt>
                <c:pt idx="150">
                  <c:v>0.181797051470731</c:v>
                </c:pt>
                <c:pt idx="151">
                  <c:v>0.179650732716889</c:v>
                </c:pt>
                <c:pt idx="152">
                  <c:v>0.177476924930793</c:v>
                </c:pt>
                <c:pt idx="153">
                  <c:v>0.175275209601918</c:v>
                </c:pt>
                <c:pt idx="154">
                  <c:v>0.173045160079959</c:v>
                </c:pt>
                <c:pt idx="155">
                  <c:v>0.170786341378213</c:v>
                </c:pt>
                <c:pt idx="156">
                  <c:v>0.16849830997125</c:v>
                </c:pt>
                <c:pt idx="157">
                  <c:v>0.166180613586674</c:v>
                </c:pt>
                <c:pt idx="158">
                  <c:v>0.163832790990781</c:v>
                </c:pt>
                <c:pt idx="159">
                  <c:v>0.161454371767897</c:v>
                </c:pt>
                <c:pt idx="160">
                  <c:v>0.159044876093182</c:v>
                </c:pt>
                <c:pt idx="161">
                  <c:v>0.15660381449867</c:v>
                </c:pt>
                <c:pt idx="162">
                  <c:v>0.154130687632316</c:v>
                </c:pt>
                <c:pt idx="163">
                  <c:v>0.151624986009791</c:v>
                </c:pt>
                <c:pt idx="164">
                  <c:v>0.149086189758786</c:v>
                </c:pt>
                <c:pt idx="165">
                  <c:v>0.146513768355548</c:v>
                </c:pt>
                <c:pt idx="166">
                  <c:v>0.143907180353379</c:v>
                </c:pt>
                <c:pt idx="167">
                  <c:v>0.141265873102802</c:v>
                </c:pt>
                <c:pt idx="168">
                  <c:v>0.138589282463106</c:v>
                </c:pt>
                <c:pt idx="169">
                  <c:v>0.135876832504944</c:v>
                </c:pt>
                <c:pt idx="170">
                  <c:v>0.133127935203679</c:v>
                </c:pt>
                <c:pt idx="171">
                  <c:v>0.130341990123113</c:v>
                </c:pt>
                <c:pt idx="172">
                  <c:v>0.127518384089279</c:v>
                </c:pt>
                <c:pt idx="173">
                  <c:v>0.124656490853891</c:v>
                </c:pt>
                <c:pt idx="174">
                  <c:v>0.121755670747112</c:v>
                </c:pt>
                <c:pt idx="175">
                  <c:v>0.118815270319199</c:v>
                </c:pt>
                <c:pt idx="176">
                  <c:v>0.115834621970639</c:v>
                </c:pt>
                <c:pt idx="177">
                  <c:v>0.11281304357033</c:v>
                </c:pt>
                <c:pt idx="178">
                  <c:v>0.109749838061348</c:v>
                </c:pt>
                <c:pt idx="179">
                  <c:v>0.106644293053845</c:v>
                </c:pt>
                <c:pt idx="180">
                  <c:v>0.103495680404562</c:v>
                </c:pt>
                <c:pt idx="181">
                  <c:v>0.100303255782467</c:v>
                </c:pt>
                <c:pt idx="182">
                  <c:v>0.0970662582199517</c:v>
                </c:pt>
                <c:pt idx="183">
                  <c:v>0.0937839096490541</c:v>
                </c:pt>
                <c:pt idx="184">
                  <c:v>0.0904554144220964</c:v>
                </c:pt>
                <c:pt idx="185">
                  <c:v>0.0870799588161393</c:v>
                </c:pt>
                <c:pt idx="186">
                  <c:v>0.0836567105206039</c:v>
                </c:pt>
                <c:pt idx="187">
                  <c:v>0.0801848181073957</c:v>
                </c:pt>
                <c:pt idx="188">
                  <c:v>0.076663410482826</c:v>
                </c:pt>
                <c:pt idx="189">
                  <c:v>0.0730915963205986</c:v>
                </c:pt>
                <c:pt idx="190">
                  <c:v>0.0694684634750955</c:v>
                </c:pt>
                <c:pt idx="191">
                  <c:v>0.0657930783741575</c:v>
                </c:pt>
                <c:pt idx="192">
                  <c:v>0.0620644853905181</c:v>
                </c:pt>
                <c:pt idx="193">
                  <c:v>0.0582817061910133</c:v>
                </c:pt>
                <c:pt idx="194">
                  <c:v>0.054443739062642</c:v>
                </c:pt>
                <c:pt idx="195">
                  <c:v>0.0505495582145122</c:v>
                </c:pt>
                <c:pt idx="196">
                  <c:v>0.0465981130546626</c:v>
                </c:pt>
                <c:pt idx="197">
                  <c:v>0.042588327440695</c:v>
                </c:pt>
                <c:pt idx="198">
                  <c:v>0.0385190989031063</c:v>
                </c:pt>
                <c:pt idx="199">
                  <c:v>0.0343892978401545</c:v>
                </c:pt>
                <c:pt idx="200">
                  <c:v>0.0301977666830316</c:v>
                </c:pt>
              </c:numCache>
            </c:numRef>
          </c:yVal>
          <c:smooth val="0"/>
        </c:ser>
        <c:ser>
          <c:idx val="3"/>
          <c:order val="3"/>
          <c:spPr>
            <a:effectLst/>
          </c:spPr>
          <c:marker>
            <c:symbol val="diamond"/>
            <c:size val="3"/>
            <c:spPr>
              <a:solidFill>
                <a:schemeClr val="tx2">
                  <a:lumMod val="60000"/>
                  <a:lumOff val="40000"/>
                </a:schemeClr>
              </a:solidFill>
              <a:ln>
                <a:noFill/>
              </a:ln>
              <a:effectLst/>
            </c:spPr>
          </c:marker>
          <c:xVal>
            <c:numRef>
              <c:f>'Non-modal partial melting'!$A$15:$A$215</c:f>
              <c:numCache>
                <c:formatCode>General</c:formatCode>
                <c:ptCount val="201"/>
                <c:pt idx="0">
                  <c:v>0.0</c:v>
                </c:pt>
                <c:pt idx="1">
                  <c:v>0.001</c:v>
                </c:pt>
                <c:pt idx="2">
                  <c:v>0.002</c:v>
                </c:pt>
                <c:pt idx="3">
                  <c:v>0.003</c:v>
                </c:pt>
                <c:pt idx="4">
                  <c:v>0.004</c:v>
                </c:pt>
                <c:pt idx="5">
                  <c:v>0.005</c:v>
                </c:pt>
                <c:pt idx="6">
                  <c:v>0.006</c:v>
                </c:pt>
                <c:pt idx="7">
                  <c:v>0.007</c:v>
                </c:pt>
                <c:pt idx="8">
                  <c:v>0.008</c:v>
                </c:pt>
                <c:pt idx="9">
                  <c:v>0.009</c:v>
                </c:pt>
                <c:pt idx="10">
                  <c:v>0.01</c:v>
                </c:pt>
                <c:pt idx="11">
                  <c:v>0.011</c:v>
                </c:pt>
                <c:pt idx="12">
                  <c:v>0.012</c:v>
                </c:pt>
                <c:pt idx="13">
                  <c:v>0.013</c:v>
                </c:pt>
                <c:pt idx="14">
                  <c:v>0.014</c:v>
                </c:pt>
                <c:pt idx="15">
                  <c:v>0.015</c:v>
                </c:pt>
                <c:pt idx="16">
                  <c:v>0.016</c:v>
                </c:pt>
                <c:pt idx="17">
                  <c:v>0.017</c:v>
                </c:pt>
                <c:pt idx="18">
                  <c:v>0.018</c:v>
                </c:pt>
                <c:pt idx="19">
                  <c:v>0.019</c:v>
                </c:pt>
                <c:pt idx="20">
                  <c:v>0.02</c:v>
                </c:pt>
                <c:pt idx="21">
                  <c:v>0.021</c:v>
                </c:pt>
                <c:pt idx="22">
                  <c:v>0.022</c:v>
                </c:pt>
                <c:pt idx="23">
                  <c:v>0.023</c:v>
                </c:pt>
                <c:pt idx="24">
                  <c:v>0.024</c:v>
                </c:pt>
                <c:pt idx="25">
                  <c:v>0.025</c:v>
                </c:pt>
                <c:pt idx="26">
                  <c:v>0.026</c:v>
                </c:pt>
                <c:pt idx="27">
                  <c:v>0.027</c:v>
                </c:pt>
                <c:pt idx="28">
                  <c:v>0.028</c:v>
                </c:pt>
                <c:pt idx="29">
                  <c:v>0.029</c:v>
                </c:pt>
                <c:pt idx="30">
                  <c:v>0.03</c:v>
                </c:pt>
                <c:pt idx="31">
                  <c:v>0.031</c:v>
                </c:pt>
                <c:pt idx="32">
                  <c:v>0.032</c:v>
                </c:pt>
                <c:pt idx="33">
                  <c:v>0.033</c:v>
                </c:pt>
                <c:pt idx="34">
                  <c:v>0.034</c:v>
                </c:pt>
                <c:pt idx="35">
                  <c:v>0.035</c:v>
                </c:pt>
                <c:pt idx="36">
                  <c:v>0.036</c:v>
                </c:pt>
                <c:pt idx="37">
                  <c:v>0.037</c:v>
                </c:pt>
                <c:pt idx="38">
                  <c:v>0.038</c:v>
                </c:pt>
                <c:pt idx="39">
                  <c:v>0.039</c:v>
                </c:pt>
                <c:pt idx="40">
                  <c:v>0.04</c:v>
                </c:pt>
                <c:pt idx="41">
                  <c:v>0.041</c:v>
                </c:pt>
                <c:pt idx="42">
                  <c:v>0.042</c:v>
                </c:pt>
                <c:pt idx="43">
                  <c:v>0.043</c:v>
                </c:pt>
                <c:pt idx="44">
                  <c:v>0.044</c:v>
                </c:pt>
                <c:pt idx="45">
                  <c:v>0.045</c:v>
                </c:pt>
                <c:pt idx="46">
                  <c:v>0.046</c:v>
                </c:pt>
                <c:pt idx="47">
                  <c:v>0.047</c:v>
                </c:pt>
                <c:pt idx="48">
                  <c:v>0.048</c:v>
                </c:pt>
                <c:pt idx="49">
                  <c:v>0.049</c:v>
                </c:pt>
                <c:pt idx="50">
                  <c:v>0.05</c:v>
                </c:pt>
                <c:pt idx="51">
                  <c:v>0.051</c:v>
                </c:pt>
                <c:pt idx="52">
                  <c:v>0.052</c:v>
                </c:pt>
                <c:pt idx="53">
                  <c:v>0.053</c:v>
                </c:pt>
                <c:pt idx="54">
                  <c:v>0.054</c:v>
                </c:pt>
                <c:pt idx="55">
                  <c:v>0.055</c:v>
                </c:pt>
                <c:pt idx="56">
                  <c:v>0.056</c:v>
                </c:pt>
                <c:pt idx="57">
                  <c:v>0.057</c:v>
                </c:pt>
                <c:pt idx="58">
                  <c:v>0.058</c:v>
                </c:pt>
                <c:pt idx="59">
                  <c:v>0.059</c:v>
                </c:pt>
                <c:pt idx="60">
                  <c:v>0.06</c:v>
                </c:pt>
                <c:pt idx="61">
                  <c:v>0.061</c:v>
                </c:pt>
                <c:pt idx="62">
                  <c:v>0.062</c:v>
                </c:pt>
                <c:pt idx="63">
                  <c:v>0.063</c:v>
                </c:pt>
                <c:pt idx="64">
                  <c:v>0.064</c:v>
                </c:pt>
                <c:pt idx="65">
                  <c:v>0.065</c:v>
                </c:pt>
                <c:pt idx="66">
                  <c:v>0.066</c:v>
                </c:pt>
                <c:pt idx="67">
                  <c:v>0.067</c:v>
                </c:pt>
                <c:pt idx="68">
                  <c:v>0.068</c:v>
                </c:pt>
                <c:pt idx="69">
                  <c:v>0.069</c:v>
                </c:pt>
                <c:pt idx="70">
                  <c:v>0.07</c:v>
                </c:pt>
                <c:pt idx="71">
                  <c:v>0.071</c:v>
                </c:pt>
                <c:pt idx="72">
                  <c:v>0.072</c:v>
                </c:pt>
                <c:pt idx="73">
                  <c:v>0.073</c:v>
                </c:pt>
                <c:pt idx="74">
                  <c:v>0.074</c:v>
                </c:pt>
                <c:pt idx="75">
                  <c:v>0.075</c:v>
                </c:pt>
                <c:pt idx="76">
                  <c:v>0.076</c:v>
                </c:pt>
                <c:pt idx="77">
                  <c:v>0.077</c:v>
                </c:pt>
                <c:pt idx="78">
                  <c:v>0.078</c:v>
                </c:pt>
                <c:pt idx="79">
                  <c:v>0.079</c:v>
                </c:pt>
                <c:pt idx="80">
                  <c:v>0.08</c:v>
                </c:pt>
                <c:pt idx="81">
                  <c:v>0.081</c:v>
                </c:pt>
                <c:pt idx="82">
                  <c:v>0.082</c:v>
                </c:pt>
                <c:pt idx="83">
                  <c:v>0.083</c:v>
                </c:pt>
                <c:pt idx="84">
                  <c:v>0.084</c:v>
                </c:pt>
                <c:pt idx="85">
                  <c:v>0.085</c:v>
                </c:pt>
                <c:pt idx="86">
                  <c:v>0.086</c:v>
                </c:pt>
                <c:pt idx="87">
                  <c:v>0.087</c:v>
                </c:pt>
                <c:pt idx="88">
                  <c:v>0.088</c:v>
                </c:pt>
                <c:pt idx="89">
                  <c:v>0.089</c:v>
                </c:pt>
                <c:pt idx="90">
                  <c:v>0.09</c:v>
                </c:pt>
                <c:pt idx="91">
                  <c:v>0.091</c:v>
                </c:pt>
                <c:pt idx="92">
                  <c:v>0.092</c:v>
                </c:pt>
                <c:pt idx="93">
                  <c:v>0.093</c:v>
                </c:pt>
                <c:pt idx="94">
                  <c:v>0.094</c:v>
                </c:pt>
                <c:pt idx="95">
                  <c:v>0.095</c:v>
                </c:pt>
                <c:pt idx="96">
                  <c:v>0.096</c:v>
                </c:pt>
                <c:pt idx="97">
                  <c:v>0.097</c:v>
                </c:pt>
                <c:pt idx="98">
                  <c:v>0.098</c:v>
                </c:pt>
                <c:pt idx="99">
                  <c:v>0.099</c:v>
                </c:pt>
                <c:pt idx="100">
                  <c:v>0.1</c:v>
                </c:pt>
                <c:pt idx="101">
                  <c:v>0.101</c:v>
                </c:pt>
                <c:pt idx="102">
                  <c:v>0.102</c:v>
                </c:pt>
                <c:pt idx="103">
                  <c:v>0.103</c:v>
                </c:pt>
                <c:pt idx="104">
                  <c:v>0.104</c:v>
                </c:pt>
                <c:pt idx="105">
                  <c:v>0.105</c:v>
                </c:pt>
                <c:pt idx="106">
                  <c:v>0.106</c:v>
                </c:pt>
                <c:pt idx="107">
                  <c:v>0.107</c:v>
                </c:pt>
                <c:pt idx="108">
                  <c:v>0.108</c:v>
                </c:pt>
                <c:pt idx="109">
                  <c:v>0.109</c:v>
                </c:pt>
                <c:pt idx="110">
                  <c:v>0.11</c:v>
                </c:pt>
                <c:pt idx="111">
                  <c:v>0.111</c:v>
                </c:pt>
                <c:pt idx="112">
                  <c:v>0.112</c:v>
                </c:pt>
                <c:pt idx="113">
                  <c:v>0.113</c:v>
                </c:pt>
                <c:pt idx="114">
                  <c:v>0.114</c:v>
                </c:pt>
                <c:pt idx="115">
                  <c:v>0.115</c:v>
                </c:pt>
                <c:pt idx="116">
                  <c:v>0.116</c:v>
                </c:pt>
                <c:pt idx="117">
                  <c:v>0.117</c:v>
                </c:pt>
                <c:pt idx="118">
                  <c:v>0.118</c:v>
                </c:pt>
                <c:pt idx="119">
                  <c:v>0.119</c:v>
                </c:pt>
                <c:pt idx="120">
                  <c:v>0.12</c:v>
                </c:pt>
                <c:pt idx="121">
                  <c:v>0.121</c:v>
                </c:pt>
                <c:pt idx="122">
                  <c:v>0.122</c:v>
                </c:pt>
                <c:pt idx="123">
                  <c:v>0.123</c:v>
                </c:pt>
                <c:pt idx="124">
                  <c:v>0.124</c:v>
                </c:pt>
                <c:pt idx="125">
                  <c:v>0.125</c:v>
                </c:pt>
                <c:pt idx="126">
                  <c:v>0.126</c:v>
                </c:pt>
                <c:pt idx="127">
                  <c:v>0.127</c:v>
                </c:pt>
                <c:pt idx="128">
                  <c:v>0.128</c:v>
                </c:pt>
                <c:pt idx="129">
                  <c:v>0.129</c:v>
                </c:pt>
                <c:pt idx="130">
                  <c:v>0.13</c:v>
                </c:pt>
                <c:pt idx="131">
                  <c:v>0.131</c:v>
                </c:pt>
                <c:pt idx="132">
                  <c:v>0.132</c:v>
                </c:pt>
                <c:pt idx="133">
                  <c:v>0.133</c:v>
                </c:pt>
                <c:pt idx="134">
                  <c:v>0.134</c:v>
                </c:pt>
                <c:pt idx="135">
                  <c:v>0.135</c:v>
                </c:pt>
                <c:pt idx="136">
                  <c:v>0.136</c:v>
                </c:pt>
                <c:pt idx="137">
                  <c:v>0.137</c:v>
                </c:pt>
                <c:pt idx="138">
                  <c:v>0.138</c:v>
                </c:pt>
                <c:pt idx="139">
                  <c:v>0.139</c:v>
                </c:pt>
                <c:pt idx="140">
                  <c:v>0.14</c:v>
                </c:pt>
                <c:pt idx="141">
                  <c:v>0.141</c:v>
                </c:pt>
                <c:pt idx="142">
                  <c:v>0.142</c:v>
                </c:pt>
                <c:pt idx="143">
                  <c:v>0.143</c:v>
                </c:pt>
                <c:pt idx="144">
                  <c:v>0.144</c:v>
                </c:pt>
                <c:pt idx="145">
                  <c:v>0.145</c:v>
                </c:pt>
                <c:pt idx="146">
                  <c:v>0.146</c:v>
                </c:pt>
                <c:pt idx="147">
                  <c:v>0.147</c:v>
                </c:pt>
                <c:pt idx="148">
                  <c:v>0.148</c:v>
                </c:pt>
                <c:pt idx="149">
                  <c:v>0.149</c:v>
                </c:pt>
                <c:pt idx="150">
                  <c:v>0.15</c:v>
                </c:pt>
                <c:pt idx="151">
                  <c:v>0.151</c:v>
                </c:pt>
                <c:pt idx="152">
                  <c:v>0.152</c:v>
                </c:pt>
                <c:pt idx="153">
                  <c:v>0.153</c:v>
                </c:pt>
                <c:pt idx="154">
                  <c:v>0.154</c:v>
                </c:pt>
                <c:pt idx="155">
                  <c:v>0.155</c:v>
                </c:pt>
                <c:pt idx="156">
                  <c:v>0.156</c:v>
                </c:pt>
                <c:pt idx="157">
                  <c:v>0.157</c:v>
                </c:pt>
                <c:pt idx="158">
                  <c:v>0.158</c:v>
                </c:pt>
                <c:pt idx="159">
                  <c:v>0.159</c:v>
                </c:pt>
                <c:pt idx="160">
                  <c:v>0.16</c:v>
                </c:pt>
                <c:pt idx="161">
                  <c:v>0.161</c:v>
                </c:pt>
                <c:pt idx="162">
                  <c:v>0.162</c:v>
                </c:pt>
                <c:pt idx="163">
                  <c:v>0.163</c:v>
                </c:pt>
                <c:pt idx="164">
                  <c:v>0.164</c:v>
                </c:pt>
                <c:pt idx="165">
                  <c:v>0.165</c:v>
                </c:pt>
                <c:pt idx="166">
                  <c:v>0.166</c:v>
                </c:pt>
                <c:pt idx="167">
                  <c:v>0.167</c:v>
                </c:pt>
                <c:pt idx="168">
                  <c:v>0.168</c:v>
                </c:pt>
                <c:pt idx="169">
                  <c:v>0.169</c:v>
                </c:pt>
                <c:pt idx="170">
                  <c:v>0.17</c:v>
                </c:pt>
                <c:pt idx="171">
                  <c:v>0.171</c:v>
                </c:pt>
                <c:pt idx="172">
                  <c:v>0.172</c:v>
                </c:pt>
                <c:pt idx="173">
                  <c:v>0.173</c:v>
                </c:pt>
                <c:pt idx="174">
                  <c:v>0.174</c:v>
                </c:pt>
                <c:pt idx="175">
                  <c:v>0.175</c:v>
                </c:pt>
                <c:pt idx="176">
                  <c:v>0.176</c:v>
                </c:pt>
                <c:pt idx="177">
                  <c:v>0.177</c:v>
                </c:pt>
                <c:pt idx="178">
                  <c:v>0.178</c:v>
                </c:pt>
                <c:pt idx="179">
                  <c:v>0.179</c:v>
                </c:pt>
                <c:pt idx="180">
                  <c:v>0.18</c:v>
                </c:pt>
                <c:pt idx="181">
                  <c:v>0.181</c:v>
                </c:pt>
                <c:pt idx="182">
                  <c:v>0.182</c:v>
                </c:pt>
                <c:pt idx="183">
                  <c:v>0.183</c:v>
                </c:pt>
                <c:pt idx="184">
                  <c:v>0.184</c:v>
                </c:pt>
                <c:pt idx="185">
                  <c:v>0.185</c:v>
                </c:pt>
                <c:pt idx="186">
                  <c:v>0.186</c:v>
                </c:pt>
                <c:pt idx="187">
                  <c:v>0.187</c:v>
                </c:pt>
                <c:pt idx="188">
                  <c:v>0.188</c:v>
                </c:pt>
                <c:pt idx="189">
                  <c:v>0.189</c:v>
                </c:pt>
                <c:pt idx="190">
                  <c:v>0.19</c:v>
                </c:pt>
                <c:pt idx="191">
                  <c:v>0.191</c:v>
                </c:pt>
                <c:pt idx="192">
                  <c:v>0.192</c:v>
                </c:pt>
                <c:pt idx="193">
                  <c:v>0.193</c:v>
                </c:pt>
                <c:pt idx="194">
                  <c:v>0.194</c:v>
                </c:pt>
                <c:pt idx="195">
                  <c:v>0.195</c:v>
                </c:pt>
                <c:pt idx="196">
                  <c:v>0.196</c:v>
                </c:pt>
                <c:pt idx="197">
                  <c:v>0.197</c:v>
                </c:pt>
                <c:pt idx="198">
                  <c:v>0.198</c:v>
                </c:pt>
                <c:pt idx="199">
                  <c:v>0.199</c:v>
                </c:pt>
                <c:pt idx="200">
                  <c:v>0.2</c:v>
                </c:pt>
              </c:numCache>
            </c:numRef>
          </c:xVal>
          <c:yVal>
            <c:numRef>
              <c:f>'Non-modal partial melting'!$S$15:$S$215</c:f>
              <c:numCache>
                <c:formatCode>0.000</c:formatCode>
                <c:ptCount val="201"/>
                <c:pt idx="0">
                  <c:v>0.33</c:v>
                </c:pt>
                <c:pt idx="1">
                  <c:v>0.329641657772189</c:v>
                </c:pt>
                <c:pt idx="2">
                  <c:v>0.3292787755862</c:v>
                </c:pt>
                <c:pt idx="3">
                  <c:v>0.328911307878368</c:v>
                </c:pt>
                <c:pt idx="4">
                  <c:v>0.328539208545976</c:v>
                </c:pt>
                <c:pt idx="5">
                  <c:v>0.328162430939558</c:v>
                </c:pt>
                <c:pt idx="6">
                  <c:v>0.327780927855086</c:v>
                </c:pt>
                <c:pt idx="7">
                  <c:v>0.327394651526009</c:v>
                </c:pt>
                <c:pt idx="8">
                  <c:v>0.327003553615168</c:v>
                </c:pt>
                <c:pt idx="9">
                  <c:v>0.32660758520657</c:v>
                </c:pt>
                <c:pt idx="10">
                  <c:v>0.326206696797017</c:v>
                </c:pt>
                <c:pt idx="11">
                  <c:v>0.325800838287596</c:v>
                </c:pt>
                <c:pt idx="12">
                  <c:v>0.325389958975019</c:v>
                </c:pt>
                <c:pt idx="13">
                  <c:v>0.324974007542818</c:v>
                </c:pt>
                <c:pt idx="14">
                  <c:v>0.324552932052382</c:v>
                </c:pt>
                <c:pt idx="15">
                  <c:v>0.324126679933839</c:v>
                </c:pt>
                <c:pt idx="16">
                  <c:v>0.323695197976788</c:v>
                </c:pt>
                <c:pt idx="17">
                  <c:v>0.323258432320854</c:v>
                </c:pt>
                <c:pt idx="18">
                  <c:v>0.322816328446092</c:v>
                </c:pt>
                <c:pt idx="19">
                  <c:v>0.32236883116321</c:v>
                </c:pt>
                <c:pt idx="20">
                  <c:v>0.321915884603633</c:v>
                </c:pt>
                <c:pt idx="21">
                  <c:v>0.321457432209379</c:v>
                </c:pt>
                <c:pt idx="22">
                  <c:v>0.320993416722763</c:v>
                </c:pt>
                <c:pt idx="23">
                  <c:v>0.320523780175915</c:v>
                </c:pt>
                <c:pt idx="24">
                  <c:v>0.320048463880115</c:v>
                </c:pt>
                <c:pt idx="25">
                  <c:v>0.319567408414929</c:v>
                </c:pt>
                <c:pt idx="26">
                  <c:v>0.319080553617163</c:v>
                </c:pt>
                <c:pt idx="27">
                  <c:v>0.318587838569605</c:v>
                </c:pt>
                <c:pt idx="28">
                  <c:v>0.318089201589575</c:v>
                </c:pt>
                <c:pt idx="29">
                  <c:v>0.317584580217261</c:v>
                </c:pt>
                <c:pt idx="30">
                  <c:v>0.317073911203845</c:v>
                </c:pt>
                <c:pt idx="31">
                  <c:v>0.316557130499418</c:v>
                </c:pt>
                <c:pt idx="32">
                  <c:v>0.316034173240663</c:v>
                </c:pt>
                <c:pt idx="33">
                  <c:v>0.31550497373833</c:v>
                </c:pt>
                <c:pt idx="34">
                  <c:v>0.314969465464461</c:v>
                </c:pt>
                <c:pt idx="35">
                  <c:v>0.314427581039396</c:v>
                </c:pt>
                <c:pt idx="36">
                  <c:v>0.313879252218534</c:v>
                </c:pt>
                <c:pt idx="37">
                  <c:v>0.313324409878844</c:v>
                </c:pt>
                <c:pt idx="38">
                  <c:v>0.312762984005131</c:v>
                </c:pt>
                <c:pt idx="39">
                  <c:v>0.312194903676046</c:v>
                </c:pt>
                <c:pt idx="40">
                  <c:v>0.311620097049832</c:v>
                </c:pt>
                <c:pt idx="41">
                  <c:v>0.311038491349805</c:v>
                </c:pt>
                <c:pt idx="42">
                  <c:v>0.310450012849559</c:v>
                </c:pt>
                <c:pt idx="43">
                  <c:v>0.309854586857896</c:v>
                </c:pt>
                <c:pt idx="44">
                  <c:v>0.30925213770347</c:v>
                </c:pt>
                <c:pt idx="45">
                  <c:v>0.308642588719136</c:v>
                </c:pt>
                <c:pt idx="46">
                  <c:v>0.308025862226005</c:v>
                </c:pt>
                <c:pt idx="47">
                  <c:v>0.307401879517193</c:v>
                </c:pt>
                <c:pt idx="48">
                  <c:v>0.306770560841262</c:v>
                </c:pt>
                <c:pt idx="49">
                  <c:v>0.306131825385335</c:v>
                </c:pt>
                <c:pt idx="50">
                  <c:v>0.305485591257893</c:v>
                </c:pt>
                <c:pt idx="51">
                  <c:v>0.304831775471241</c:v>
                </c:pt>
                <c:pt idx="52">
                  <c:v>0.304170293923621</c:v>
                </c:pt>
                <c:pt idx="53">
                  <c:v>0.303501061380993</c:v>
                </c:pt>
                <c:pt idx="54">
                  <c:v>0.302823991458454</c:v>
                </c:pt>
                <c:pt idx="55">
                  <c:v>0.302138996601285</c:v>
                </c:pt>
                <c:pt idx="56">
                  <c:v>0.301445988065642</c:v>
                </c:pt>
                <c:pt idx="57">
                  <c:v>0.300744875898852</c:v>
                </c:pt>
                <c:pt idx="58">
                  <c:v>0.300035568919327</c:v>
                </c:pt>
                <c:pt idx="59">
                  <c:v>0.299317974696077</c:v>
                </c:pt>
                <c:pt idx="60">
                  <c:v>0.298591999527817</c:v>
                </c:pt>
                <c:pt idx="61">
                  <c:v>0.297857548421657</c:v>
                </c:pt>
                <c:pt idx="62">
                  <c:v>0.297114525071362</c:v>
                </c:pt>
                <c:pt idx="63">
                  <c:v>0.296362831835177</c:v>
                </c:pt>
                <c:pt idx="64">
                  <c:v>0.295602369713207</c:v>
                </c:pt>
                <c:pt idx="65">
                  <c:v>0.294833038324338</c:v>
                </c:pt>
                <c:pt idx="66">
                  <c:v>0.294054735882687</c:v>
                </c:pt>
                <c:pt idx="67">
                  <c:v>0.293267359173577</c:v>
                </c:pt>
                <c:pt idx="68">
                  <c:v>0.292470803529016</c:v>
                </c:pt>
                <c:pt idx="69">
                  <c:v>0.291664962802681</c:v>
                </c:pt>
                <c:pt idx="70">
                  <c:v>0.290849729344376</c:v>
                </c:pt>
                <c:pt idx="71">
                  <c:v>0.290024993973977</c:v>
                </c:pt>
                <c:pt idx="72">
                  <c:v>0.289190645954824</c:v>
                </c:pt>
                <c:pt idx="73">
                  <c:v>0.288346572966568</c:v>
                </c:pt>
                <c:pt idx="74">
                  <c:v>0.28749266107745</c:v>
                </c:pt>
                <c:pt idx="75">
                  <c:v>0.286628794716002</c:v>
                </c:pt>
                <c:pt idx="76">
                  <c:v>0.285754856642149</c:v>
                </c:pt>
                <c:pt idx="77">
                  <c:v>0.284870727917705</c:v>
                </c:pt>
                <c:pt idx="78">
                  <c:v>0.283976287876248</c:v>
                </c:pt>
                <c:pt idx="79">
                  <c:v>0.28307141409235</c:v>
                </c:pt>
                <c:pt idx="80">
                  <c:v>0.282155982350161</c:v>
                </c:pt>
                <c:pt idx="81">
                  <c:v>0.281229866611308</c:v>
                </c:pt>
                <c:pt idx="82">
                  <c:v>0.280292938982122</c:v>
                </c:pt>
                <c:pt idx="83">
                  <c:v>0.279345069680148</c:v>
                </c:pt>
                <c:pt idx="84">
                  <c:v>0.278386126999937</c:v>
                </c:pt>
                <c:pt idx="85">
                  <c:v>0.277415977278096</c:v>
                </c:pt>
                <c:pt idx="86">
                  <c:v>0.276434484857578</c:v>
                </c:pt>
                <c:pt idx="87">
                  <c:v>0.275441512051193</c:v>
                </c:pt>
                <c:pt idx="88">
                  <c:v>0.27443691910432</c:v>
                </c:pt>
                <c:pt idx="89">
                  <c:v>0.273420564156799</c:v>
                </c:pt>
                <c:pt idx="90">
                  <c:v>0.272392303203983</c:v>
                </c:pt>
                <c:pt idx="91">
                  <c:v>0.271351990056926</c:v>
                </c:pt>
                <c:pt idx="92">
                  <c:v>0.27029947630169</c:v>
                </c:pt>
                <c:pt idx="93">
                  <c:v>0.269234611257738</c:v>
                </c:pt>
                <c:pt idx="94">
                  <c:v>0.268157241935408</c:v>
                </c:pt>
                <c:pt idx="95">
                  <c:v>0.267067212992414</c:v>
                </c:pt>
                <c:pt idx="96">
                  <c:v>0.265964366689383</c:v>
                </c:pt>
                <c:pt idx="97">
                  <c:v>0.264848542844373</c:v>
                </c:pt>
                <c:pt idx="98">
                  <c:v>0.263719578786368</c:v>
                </c:pt>
                <c:pt idx="99">
                  <c:v>0.262577309307705</c:v>
                </c:pt>
                <c:pt idx="100">
                  <c:v>0.261421566615412</c:v>
                </c:pt>
                <c:pt idx="101">
                  <c:v>0.260252180281438</c:v>
                </c:pt>
                <c:pt idx="102">
                  <c:v>0.259068977191719</c:v>
                </c:pt>
                <c:pt idx="103">
                  <c:v>0.25787178149408</c:v>
                </c:pt>
                <c:pt idx="104">
                  <c:v>0.256660414544917</c:v>
                </c:pt>
                <c:pt idx="105">
                  <c:v>0.255434694854639</c:v>
                </c:pt>
                <c:pt idx="106">
                  <c:v>0.25419443803183</c:v>
                </c:pt>
                <c:pt idx="107">
                  <c:v>0.252939456726098</c:v>
                </c:pt>
                <c:pt idx="108">
                  <c:v>0.251669560569583</c:v>
                </c:pt>
                <c:pt idx="109">
                  <c:v>0.250384556117063</c:v>
                </c:pt>
                <c:pt idx="110">
                  <c:v>0.249084246784655</c:v>
                </c:pt>
                <c:pt idx="111">
                  <c:v>0.247768432787032</c:v>
                </c:pt>
                <c:pt idx="112">
                  <c:v>0.246436911073152</c:v>
                </c:pt>
                <c:pt idx="113">
                  <c:v>0.245089475260433</c:v>
                </c:pt>
                <c:pt idx="114">
                  <c:v>0.243725915567329</c:v>
                </c:pt>
                <c:pt idx="115">
                  <c:v>0.242346018744287</c:v>
                </c:pt>
                <c:pt idx="116">
                  <c:v>0.24094956800301</c:v>
                </c:pt>
                <c:pt idx="117">
                  <c:v>0.239536342943989</c:v>
                </c:pt>
                <c:pt idx="118">
                  <c:v>0.238106119482266</c:v>
                </c:pt>
                <c:pt idx="119">
                  <c:v>0.236658669771353</c:v>
                </c:pt>
                <c:pt idx="120">
                  <c:v>0.235193762125278</c:v>
                </c:pt>
                <c:pt idx="121">
                  <c:v>0.233711160938688</c:v>
                </c:pt>
                <c:pt idx="122">
                  <c:v>0.232210626604958</c:v>
                </c:pt>
                <c:pt idx="123">
                  <c:v>0.230691915432244</c:v>
                </c:pt>
                <c:pt idx="124">
                  <c:v>0.229154779557433</c:v>
                </c:pt>
                <c:pt idx="125">
                  <c:v>0.227598966857907</c:v>
                </c:pt>
                <c:pt idx="126">
                  <c:v>0.226024220861071</c:v>
                </c:pt>
                <c:pt idx="127">
                  <c:v>0.224430280651578</c:v>
                </c:pt>
                <c:pt idx="128">
                  <c:v>0.222816880776175</c:v>
                </c:pt>
                <c:pt idx="129">
                  <c:v>0.221183751146105</c:v>
                </c:pt>
                <c:pt idx="130">
                  <c:v>0.219530616936988</c:v>
                </c:pt>
                <c:pt idx="131">
                  <c:v>0.217857198486109</c:v>
                </c:pt>
                <c:pt idx="132">
                  <c:v>0.216163211187028</c:v>
                </c:pt>
                <c:pt idx="133">
                  <c:v>0.214448365381435</c:v>
                </c:pt>
                <c:pt idx="134">
                  <c:v>0.212712366248168</c:v>
                </c:pt>
                <c:pt idx="135">
                  <c:v>0.210954913689297</c:v>
                </c:pt>
                <c:pt idx="136">
                  <c:v>0.209175702213194</c:v>
                </c:pt>
                <c:pt idx="137">
                  <c:v>0.20737442081449</c:v>
                </c:pt>
                <c:pt idx="138">
                  <c:v>0.205550752850825</c:v>
                </c:pt>
                <c:pt idx="139">
                  <c:v>0.203704375916284</c:v>
                </c:pt>
                <c:pt idx="140">
                  <c:v>0.201834961711429</c:v>
                </c:pt>
                <c:pt idx="141">
                  <c:v>0.199942175909796</c:v>
                </c:pt>
                <c:pt idx="142">
                  <c:v>0.198025678020773</c:v>
                </c:pt>
                <c:pt idx="143">
                  <c:v>0.196085121248724</c:v>
                </c:pt>
                <c:pt idx="144">
                  <c:v>0.194120152348241</c:v>
                </c:pt>
                <c:pt idx="145">
                  <c:v>0.19213041147541</c:v>
                </c:pt>
                <c:pt idx="146">
                  <c:v>0.190115532034949</c:v>
                </c:pt>
                <c:pt idx="147">
                  <c:v>0.188075140523095</c:v>
                </c:pt>
                <c:pt idx="148">
                  <c:v>0.186008856366096</c:v>
                </c:pt>
                <c:pt idx="149">
                  <c:v>0.183916291754162</c:v>
                </c:pt>
                <c:pt idx="150">
                  <c:v>0.181797051470731</c:v>
                </c:pt>
                <c:pt idx="151">
                  <c:v>0.179650732716889</c:v>
                </c:pt>
                <c:pt idx="152">
                  <c:v>0.177476924930793</c:v>
                </c:pt>
                <c:pt idx="153">
                  <c:v>0.175275209601918</c:v>
                </c:pt>
                <c:pt idx="154">
                  <c:v>0.173045160079959</c:v>
                </c:pt>
                <c:pt idx="155">
                  <c:v>0.170786341378213</c:v>
                </c:pt>
                <c:pt idx="156">
                  <c:v>0.16849830997125</c:v>
                </c:pt>
                <c:pt idx="157">
                  <c:v>0.166180613586674</c:v>
                </c:pt>
                <c:pt idx="158">
                  <c:v>0.163832790990781</c:v>
                </c:pt>
                <c:pt idx="159">
                  <c:v>0.161454371767897</c:v>
                </c:pt>
                <c:pt idx="160">
                  <c:v>0.159044876093182</c:v>
                </c:pt>
                <c:pt idx="161">
                  <c:v>0.15660381449867</c:v>
                </c:pt>
                <c:pt idx="162">
                  <c:v>0.154130687632316</c:v>
                </c:pt>
                <c:pt idx="163">
                  <c:v>0.151624986009791</c:v>
                </c:pt>
                <c:pt idx="164">
                  <c:v>0.149086189758786</c:v>
                </c:pt>
                <c:pt idx="165">
                  <c:v>0.146513768355548</c:v>
                </c:pt>
                <c:pt idx="166">
                  <c:v>0.143907180353379</c:v>
                </c:pt>
                <c:pt idx="167">
                  <c:v>0.141265873102802</c:v>
                </c:pt>
                <c:pt idx="168">
                  <c:v>0.138589282463106</c:v>
                </c:pt>
                <c:pt idx="169">
                  <c:v>0.135876832504944</c:v>
                </c:pt>
                <c:pt idx="170">
                  <c:v>0.133127935203679</c:v>
                </c:pt>
                <c:pt idx="171">
                  <c:v>0.130341990123113</c:v>
                </c:pt>
                <c:pt idx="172">
                  <c:v>0.127518384089279</c:v>
                </c:pt>
                <c:pt idx="173">
                  <c:v>0.124656490853891</c:v>
                </c:pt>
                <c:pt idx="174">
                  <c:v>0.121755670747112</c:v>
                </c:pt>
                <c:pt idx="175">
                  <c:v>0.118815270319199</c:v>
                </c:pt>
                <c:pt idx="176">
                  <c:v>0.115834621970639</c:v>
                </c:pt>
                <c:pt idx="177">
                  <c:v>0.11281304357033</c:v>
                </c:pt>
                <c:pt idx="178">
                  <c:v>0.109749838061348</c:v>
                </c:pt>
                <c:pt idx="179">
                  <c:v>0.106644293053845</c:v>
                </c:pt>
                <c:pt idx="180">
                  <c:v>0.103495680404562</c:v>
                </c:pt>
                <c:pt idx="181">
                  <c:v>0.100303255782467</c:v>
                </c:pt>
                <c:pt idx="182">
                  <c:v>0.0970662582199517</c:v>
                </c:pt>
                <c:pt idx="183">
                  <c:v>0.0937839096490541</c:v>
                </c:pt>
                <c:pt idx="184">
                  <c:v>0.0904554144220964</c:v>
                </c:pt>
                <c:pt idx="185">
                  <c:v>0.0870799588161393</c:v>
                </c:pt>
                <c:pt idx="186">
                  <c:v>0.0836567105206039</c:v>
                </c:pt>
                <c:pt idx="187">
                  <c:v>0.0801848181073957</c:v>
                </c:pt>
                <c:pt idx="188">
                  <c:v>0.076663410482826</c:v>
                </c:pt>
                <c:pt idx="189">
                  <c:v>0.0730915963205986</c:v>
                </c:pt>
                <c:pt idx="190">
                  <c:v>0.0694684634750955</c:v>
                </c:pt>
                <c:pt idx="191">
                  <c:v>0.0657930783741575</c:v>
                </c:pt>
                <c:pt idx="192">
                  <c:v>0.0620644853905181</c:v>
                </c:pt>
                <c:pt idx="193">
                  <c:v>0.0582817061910133</c:v>
                </c:pt>
                <c:pt idx="194">
                  <c:v>0.054443739062642</c:v>
                </c:pt>
                <c:pt idx="195">
                  <c:v>0.0505495582145122</c:v>
                </c:pt>
                <c:pt idx="196">
                  <c:v>0.0465981130546626</c:v>
                </c:pt>
                <c:pt idx="197">
                  <c:v>0.042588327440695</c:v>
                </c:pt>
                <c:pt idx="198">
                  <c:v>0.0385190989031063</c:v>
                </c:pt>
                <c:pt idx="199">
                  <c:v>0.0343892978401545</c:v>
                </c:pt>
                <c:pt idx="200">
                  <c:v>0.0301977666830316</c:v>
                </c:pt>
              </c:numCache>
            </c:numRef>
          </c:yVal>
          <c:smooth val="0"/>
        </c:ser>
        <c:dLbls>
          <c:showLegendKey val="0"/>
          <c:showVal val="0"/>
          <c:showCatName val="0"/>
          <c:showSerName val="0"/>
          <c:showPercent val="0"/>
          <c:showBubbleSize val="0"/>
        </c:dLbls>
        <c:axId val="2137029432"/>
        <c:axId val="2137022600"/>
      </c:scatterChart>
      <c:valAx>
        <c:axId val="2137029432"/>
        <c:scaling>
          <c:orientation val="maxMin"/>
          <c:max val="0.25"/>
          <c:min val="0.0"/>
        </c:scaling>
        <c:delete val="0"/>
        <c:axPos val="b"/>
        <c:title>
          <c:tx>
            <c:rich>
              <a:bodyPr/>
              <a:lstStyle/>
              <a:p>
                <a:pPr>
                  <a:defRPr sz="1400"/>
                </a:pPr>
                <a:r>
                  <a:rPr lang="fr-FR" sz="1400"/>
                  <a:t>Fraction melt extracted</a:t>
                </a:r>
              </a:p>
            </c:rich>
          </c:tx>
          <c:overlay val="0"/>
        </c:title>
        <c:numFmt formatCode="0.00" sourceLinked="0"/>
        <c:majorTickMark val="out"/>
        <c:minorTickMark val="none"/>
        <c:tickLblPos val="nextTo"/>
        <c:crossAx val="2137022600"/>
        <c:crosses val="autoZero"/>
        <c:crossBetween val="midCat"/>
      </c:valAx>
      <c:valAx>
        <c:axId val="2137022600"/>
        <c:scaling>
          <c:orientation val="minMax"/>
        </c:scaling>
        <c:delete val="0"/>
        <c:axPos val="l"/>
        <c:majorGridlines>
          <c:spPr>
            <a:ln>
              <a:noFill/>
            </a:ln>
          </c:spPr>
        </c:majorGridlines>
        <c:title>
          <c:tx>
            <c:rich>
              <a:bodyPr rot="-5400000" vert="horz"/>
              <a:lstStyle/>
              <a:p>
                <a:pPr>
                  <a:defRPr sz="1400"/>
                </a:pPr>
                <a:r>
                  <a:rPr lang="fr-FR" sz="1400"/>
                  <a:t>[Re]</a:t>
                </a:r>
                <a:r>
                  <a:rPr lang="fr-FR" sz="1400" baseline="0"/>
                  <a:t> in residue (ppb)</a:t>
                </a:r>
                <a:endParaRPr lang="fr-FR" sz="1400"/>
              </a:p>
            </c:rich>
          </c:tx>
          <c:layout>
            <c:manualLayout>
              <c:xMode val="edge"/>
              <c:yMode val="edge"/>
              <c:x val="0.0194986072423398"/>
              <c:y val="0.226453078611075"/>
            </c:manualLayout>
          </c:layout>
          <c:overlay val="0"/>
        </c:title>
        <c:numFmt formatCode="0.00" sourceLinked="0"/>
        <c:majorTickMark val="out"/>
        <c:minorTickMark val="none"/>
        <c:tickLblPos val="nextTo"/>
        <c:crossAx val="2137029432"/>
        <c:crosses val="max"/>
        <c:crossBetween val="midCat"/>
      </c:valAx>
      <c:spPr>
        <a:noFill/>
        <a:ln>
          <a:solidFill>
            <a:schemeClr val="tx1"/>
          </a:solidFill>
        </a:ln>
      </c:spPr>
    </c:plotArea>
    <c:plotVisOnly val="1"/>
    <c:dispBlanksAs val="gap"/>
    <c:showDLblsOverMax val="0"/>
  </c:chart>
  <c:printSettings>
    <c:headerFooter/>
    <c:pageMargins b="1.0" l="0.75" r="0.75" t="1.0"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1"/>
          <c:order val="0"/>
          <c:xVal>
            <c:numRef>
              <c:f>'Non-modal partial melting'!$C$15:$C$215</c:f>
              <c:numCache>
                <c:formatCode>0</c:formatCode>
                <c:ptCount val="201"/>
                <c:pt idx="0">
                  <c:v>553.5101749999999</c:v>
                </c:pt>
                <c:pt idx="1">
                  <c:v>551.3101164914913</c:v>
                </c:pt>
                <c:pt idx="2">
                  <c:v>549.105649048096</c:v>
                </c:pt>
                <c:pt idx="3">
                  <c:v>546.8967594032094</c:v>
                </c:pt>
                <c:pt idx="4">
                  <c:v>544.6834342369477</c:v>
                </c:pt>
                <c:pt idx="5">
                  <c:v>542.4656601758793</c:v>
                </c:pt>
                <c:pt idx="6">
                  <c:v>540.2434237927564</c:v>
                </c:pt>
                <c:pt idx="7">
                  <c:v>538.0167116062436</c:v>
                </c:pt>
                <c:pt idx="8">
                  <c:v>535.785510080645</c:v>
                </c:pt>
                <c:pt idx="9">
                  <c:v>533.5498056256304</c:v>
                </c:pt>
                <c:pt idx="10">
                  <c:v>531.3095845959596</c:v>
                </c:pt>
                <c:pt idx="11">
                  <c:v>529.0648332912031</c:v>
                </c:pt>
                <c:pt idx="12">
                  <c:v>526.8155379554655</c:v>
                </c:pt>
                <c:pt idx="13">
                  <c:v>524.5616847771021</c:v>
                </c:pt>
                <c:pt idx="14">
                  <c:v>522.3032598884381</c:v>
                </c:pt>
                <c:pt idx="15">
                  <c:v>520.0402493654821</c:v>
                </c:pt>
                <c:pt idx="16">
                  <c:v>517.772639227642</c:v>
                </c:pt>
                <c:pt idx="17">
                  <c:v>515.5004154374363</c:v>
                </c:pt>
                <c:pt idx="18">
                  <c:v>513.2235639002035</c:v>
                </c:pt>
                <c:pt idx="19">
                  <c:v>510.9420704638123</c:v>
                </c:pt>
                <c:pt idx="20">
                  <c:v>508.6559209183672</c:v>
                </c:pt>
                <c:pt idx="21">
                  <c:v>506.3651009959141</c:v>
                </c:pt>
                <c:pt idx="22">
                  <c:v>504.069596370143</c:v>
                </c:pt>
                <c:pt idx="23">
                  <c:v>501.7693926560899</c:v>
                </c:pt>
                <c:pt idx="24">
                  <c:v>499.464475409836</c:v>
                </c:pt>
                <c:pt idx="25">
                  <c:v>497.154830128205</c:v>
                </c:pt>
                <c:pt idx="26">
                  <c:v>494.8404422484598</c:v>
                </c:pt>
                <c:pt idx="27">
                  <c:v>492.5212971479957</c:v>
                </c:pt>
                <c:pt idx="28">
                  <c:v>490.1973801440328</c:v>
                </c:pt>
                <c:pt idx="29">
                  <c:v>487.8686764933057</c:v>
                </c:pt>
                <c:pt idx="30">
                  <c:v>485.5351713917524</c:v>
                </c:pt>
                <c:pt idx="31">
                  <c:v>483.1968499742001</c:v>
                </c:pt>
                <c:pt idx="32">
                  <c:v>480.8536973140494</c:v>
                </c:pt>
                <c:pt idx="33">
                  <c:v>478.5056984229574</c:v>
                </c:pt>
                <c:pt idx="34">
                  <c:v>476.1528382505174</c:v>
                </c:pt>
                <c:pt idx="35">
                  <c:v>473.7951016839376</c:v>
                </c:pt>
                <c:pt idx="36">
                  <c:v>471.4324735477177</c:v>
                </c:pt>
                <c:pt idx="37">
                  <c:v>469.0649386033228</c:v>
                </c:pt>
                <c:pt idx="38">
                  <c:v>466.6924815488563</c:v>
                </c:pt>
                <c:pt idx="39">
                  <c:v>464.3150870187303</c:v>
                </c:pt>
                <c:pt idx="40">
                  <c:v>461.9327395833332</c:v>
                </c:pt>
                <c:pt idx="41">
                  <c:v>459.5454237486964</c:v>
                </c:pt>
                <c:pt idx="42">
                  <c:v>457.1531239561585</c:v>
                </c:pt>
                <c:pt idx="43">
                  <c:v>454.755824582027</c:v>
                </c:pt>
                <c:pt idx="44">
                  <c:v>452.3535099372383</c:v>
                </c:pt>
                <c:pt idx="45">
                  <c:v>449.9461642670155</c:v>
                </c:pt>
                <c:pt idx="46">
                  <c:v>447.5337717505239</c:v>
                </c:pt>
                <c:pt idx="47">
                  <c:v>445.1163165005245</c:v>
                </c:pt>
                <c:pt idx="48">
                  <c:v>442.693782563025</c:v>
                </c:pt>
                <c:pt idx="49">
                  <c:v>440.2661539169294</c:v>
                </c:pt>
                <c:pt idx="50">
                  <c:v>437.833414473684</c:v>
                </c:pt>
                <c:pt idx="51">
                  <c:v>435.3955480769229</c:v>
                </c:pt>
                <c:pt idx="52">
                  <c:v>432.9525385021095</c:v>
                </c:pt>
                <c:pt idx="53">
                  <c:v>430.5043694561772</c:v>
                </c:pt>
                <c:pt idx="54">
                  <c:v>428.0510245771668</c:v>
                </c:pt>
                <c:pt idx="55">
                  <c:v>425.5924874338622</c:v>
                </c:pt>
                <c:pt idx="56">
                  <c:v>423.1287415254235</c:v>
                </c:pt>
                <c:pt idx="57">
                  <c:v>420.6597702810178</c:v>
                </c:pt>
                <c:pt idx="58">
                  <c:v>418.1855570594478</c:v>
                </c:pt>
                <c:pt idx="59">
                  <c:v>415.7060851487776</c:v>
                </c:pt>
                <c:pt idx="60">
                  <c:v>413.2213377659572</c:v>
                </c:pt>
                <c:pt idx="61">
                  <c:v>410.7312980564428</c:v>
                </c:pt>
                <c:pt idx="62">
                  <c:v>408.2359490938164</c:v>
                </c:pt>
                <c:pt idx="63">
                  <c:v>405.7352738794021</c:v>
                </c:pt>
                <c:pt idx="64">
                  <c:v>403.2292553418802</c:v>
                </c:pt>
                <c:pt idx="65">
                  <c:v>400.7178763368981</c:v>
                </c:pt>
                <c:pt idx="66">
                  <c:v>398.2011196466807</c:v>
                </c:pt>
                <c:pt idx="67">
                  <c:v>395.6789679796353</c:v>
                </c:pt>
                <c:pt idx="68">
                  <c:v>393.1514039699568</c:v>
                </c:pt>
                <c:pt idx="69">
                  <c:v>390.6184101772286</c:v>
                </c:pt>
                <c:pt idx="70">
                  <c:v>388.0799690860212</c:v>
                </c:pt>
                <c:pt idx="71">
                  <c:v>385.5360631054895</c:v>
                </c:pt>
                <c:pt idx="72">
                  <c:v>382.9866745689652</c:v>
                </c:pt>
                <c:pt idx="73">
                  <c:v>380.4317857335488</c:v>
                </c:pt>
                <c:pt idx="74">
                  <c:v>377.8713787796974</c:v>
                </c:pt>
                <c:pt idx="75">
                  <c:v>375.3054358108106</c:v>
                </c:pt>
                <c:pt idx="76">
                  <c:v>372.7339388528136</c:v>
                </c:pt>
                <c:pt idx="77">
                  <c:v>370.1568698537375</c:v>
                </c:pt>
                <c:pt idx="78">
                  <c:v>367.5742106832969</c:v>
                </c:pt>
                <c:pt idx="79">
                  <c:v>364.9859431324645</c:v>
                </c:pt>
                <c:pt idx="80">
                  <c:v>362.3920489130432</c:v>
                </c:pt>
                <c:pt idx="81">
                  <c:v>359.7925096572359</c:v>
                </c:pt>
                <c:pt idx="82">
                  <c:v>357.1873069172111</c:v>
                </c:pt>
                <c:pt idx="83">
                  <c:v>354.5764221646671</c:v>
                </c:pt>
                <c:pt idx="84">
                  <c:v>351.9598367903927</c:v>
                </c:pt>
                <c:pt idx="85">
                  <c:v>349.3375321038248</c:v>
                </c:pt>
                <c:pt idx="86">
                  <c:v>346.7094893326037</c:v>
                </c:pt>
                <c:pt idx="87">
                  <c:v>344.0756896221246</c:v>
                </c:pt>
                <c:pt idx="88">
                  <c:v>341.4361140350875</c:v>
                </c:pt>
                <c:pt idx="89">
                  <c:v>338.7907435510425</c:v>
                </c:pt>
                <c:pt idx="90">
                  <c:v>336.1395590659338</c:v>
                </c:pt>
                <c:pt idx="91">
                  <c:v>333.4825413916388</c:v>
                </c:pt>
                <c:pt idx="92">
                  <c:v>330.8196712555063</c:v>
                </c:pt>
                <c:pt idx="93">
                  <c:v>328.1509292998895</c:v>
                </c:pt>
                <c:pt idx="94">
                  <c:v>325.4762960816774</c:v>
                </c:pt>
                <c:pt idx="95">
                  <c:v>322.7957520718229</c:v>
                </c:pt>
                <c:pt idx="96">
                  <c:v>320.109277654867</c:v>
                </c:pt>
                <c:pt idx="97">
                  <c:v>317.4168531284604</c:v>
                </c:pt>
                <c:pt idx="98">
                  <c:v>314.7184587028822</c:v>
                </c:pt>
                <c:pt idx="99">
                  <c:v>312.0140745005546</c:v>
                </c:pt>
                <c:pt idx="100">
                  <c:v>309.3036805555552</c:v>
                </c:pt>
                <c:pt idx="101">
                  <c:v>306.5872568131254</c:v>
                </c:pt>
                <c:pt idx="102">
                  <c:v>303.8647831291755</c:v>
                </c:pt>
                <c:pt idx="103">
                  <c:v>301.1362392697878</c:v>
                </c:pt>
                <c:pt idx="104">
                  <c:v>298.401604910714</c:v>
                </c:pt>
                <c:pt idx="105">
                  <c:v>295.6608596368711</c:v>
                </c:pt>
                <c:pt idx="106">
                  <c:v>292.9139829418341</c:v>
                </c:pt>
                <c:pt idx="107">
                  <c:v>290.1609542273233</c:v>
                </c:pt>
                <c:pt idx="108">
                  <c:v>287.4017528026902</c:v>
                </c:pt>
                <c:pt idx="109">
                  <c:v>284.6363578843992</c:v>
                </c:pt>
                <c:pt idx="110">
                  <c:v>281.8647485955052</c:v>
                </c:pt>
                <c:pt idx="111">
                  <c:v>279.086903965129</c:v>
                </c:pt>
                <c:pt idx="112">
                  <c:v>276.3028029279275</c:v>
                </c:pt>
                <c:pt idx="113">
                  <c:v>273.5124243235621</c:v>
                </c:pt>
                <c:pt idx="114">
                  <c:v>270.7157468961622</c:v>
                </c:pt>
                <c:pt idx="115">
                  <c:v>267.9127492937849</c:v>
                </c:pt>
                <c:pt idx="116">
                  <c:v>265.1034100678729</c:v>
                </c:pt>
                <c:pt idx="117">
                  <c:v>262.2877076727063</c:v>
                </c:pt>
                <c:pt idx="118">
                  <c:v>259.4656204648522</c:v>
                </c:pt>
                <c:pt idx="119">
                  <c:v>256.6371267026103</c:v>
                </c:pt>
                <c:pt idx="120">
                  <c:v>253.8022045454542</c:v>
                </c:pt>
                <c:pt idx="121">
                  <c:v>250.9608320534695</c:v>
                </c:pt>
                <c:pt idx="122">
                  <c:v>248.1129871867878</c:v>
                </c:pt>
                <c:pt idx="123">
                  <c:v>245.2586478050167</c:v>
                </c:pt>
                <c:pt idx="124">
                  <c:v>242.3977916666662</c:v>
                </c:pt>
                <c:pt idx="125">
                  <c:v>239.5303964285711</c:v>
                </c:pt>
                <c:pt idx="126">
                  <c:v>236.6564396453086</c:v>
                </c:pt>
                <c:pt idx="127">
                  <c:v>233.7758987686136</c:v>
                </c:pt>
                <c:pt idx="128">
                  <c:v>230.8887511467886</c:v>
                </c:pt>
                <c:pt idx="129">
                  <c:v>227.9949740241099</c:v>
                </c:pt>
                <c:pt idx="130">
                  <c:v>225.0945445402295</c:v>
                </c:pt>
                <c:pt idx="131">
                  <c:v>222.1874397295738</c:v>
                </c:pt>
                <c:pt idx="132">
                  <c:v>219.2736365207369</c:v>
                </c:pt>
                <c:pt idx="133">
                  <c:v>216.3531117358704</c:v>
                </c:pt>
                <c:pt idx="134">
                  <c:v>213.4258420900689</c:v>
                </c:pt>
                <c:pt idx="135">
                  <c:v>210.491804190751</c:v>
                </c:pt>
                <c:pt idx="136">
                  <c:v>207.5509745370366</c:v>
                </c:pt>
                <c:pt idx="137">
                  <c:v>204.6033295191189</c:v>
                </c:pt>
                <c:pt idx="138">
                  <c:v>201.648845417633</c:v>
                </c:pt>
                <c:pt idx="139">
                  <c:v>198.6874984030193</c:v>
                </c:pt>
                <c:pt idx="140">
                  <c:v>195.7192645348833</c:v>
                </c:pt>
                <c:pt idx="141">
                  <c:v>192.74411976135</c:v>
                </c:pt>
                <c:pt idx="142">
                  <c:v>189.7620399184145</c:v>
                </c:pt>
                <c:pt idx="143">
                  <c:v>186.7730007292878</c:v>
                </c:pt>
                <c:pt idx="144">
                  <c:v>183.7769778037379</c:v>
                </c:pt>
                <c:pt idx="145">
                  <c:v>180.7739466374264</c:v>
                </c:pt>
                <c:pt idx="146">
                  <c:v>177.7638826112408</c:v>
                </c:pt>
                <c:pt idx="147">
                  <c:v>174.7467609906209</c:v>
                </c:pt>
                <c:pt idx="148">
                  <c:v>171.7225569248822</c:v>
                </c:pt>
                <c:pt idx="149">
                  <c:v>168.691245446533</c:v>
                </c:pt>
                <c:pt idx="150">
                  <c:v>165.6528014705878</c:v>
                </c:pt>
                <c:pt idx="151">
                  <c:v>162.6071997938747</c:v>
                </c:pt>
                <c:pt idx="152">
                  <c:v>159.5544150943392</c:v>
                </c:pt>
                <c:pt idx="153">
                  <c:v>156.4944219303419</c:v>
                </c:pt>
                <c:pt idx="154">
                  <c:v>153.4271947399523</c:v>
                </c:pt>
                <c:pt idx="155">
                  <c:v>150.3527078402361</c:v>
                </c:pt>
                <c:pt idx="156">
                  <c:v>147.2709354265398</c:v>
                </c:pt>
                <c:pt idx="157">
                  <c:v>144.181851571767</c:v>
                </c:pt>
                <c:pt idx="158">
                  <c:v>141.0854302256527</c:v>
                </c:pt>
                <c:pt idx="159">
                  <c:v>137.9816452140304</c:v>
                </c:pt>
                <c:pt idx="160">
                  <c:v>134.8704702380947</c:v>
                </c:pt>
                <c:pt idx="161">
                  <c:v>131.7518788736586</c:v>
                </c:pt>
                <c:pt idx="162">
                  <c:v>128.6258445704052</c:v>
                </c:pt>
                <c:pt idx="163">
                  <c:v>125.4923406511345</c:v>
                </c:pt>
                <c:pt idx="164">
                  <c:v>122.3513403110043</c:v>
                </c:pt>
                <c:pt idx="165">
                  <c:v>119.202816616766</c:v>
                </c:pt>
                <c:pt idx="166">
                  <c:v>116.0467425059947</c:v>
                </c:pt>
                <c:pt idx="167">
                  <c:v>112.883090786314</c:v>
                </c:pt>
                <c:pt idx="168">
                  <c:v>109.7118341346148</c:v>
                </c:pt>
                <c:pt idx="169">
                  <c:v>106.532945096269</c:v>
                </c:pt>
                <c:pt idx="170">
                  <c:v>103.3463960843368</c:v>
                </c:pt>
                <c:pt idx="171">
                  <c:v>100.1521593787691</c:v>
                </c:pt>
                <c:pt idx="172">
                  <c:v>96.95020712560331</c:v>
                </c:pt>
                <c:pt idx="173">
                  <c:v>93.74051133615423</c:v>
                </c:pt>
                <c:pt idx="174">
                  <c:v>90.523043886198</c:v>
                </c:pt>
                <c:pt idx="175">
                  <c:v>87.29777651515097</c:v>
                </c:pt>
                <c:pt idx="176">
                  <c:v>84.06468082524217</c:v>
                </c:pt>
                <c:pt idx="177">
                  <c:v>80.8237282806799</c:v>
                </c:pt>
                <c:pt idx="178">
                  <c:v>77.57489020681211</c:v>
                </c:pt>
                <c:pt idx="179">
                  <c:v>74.31813778928075</c:v>
                </c:pt>
                <c:pt idx="180">
                  <c:v>71.05344207317013</c:v>
                </c:pt>
                <c:pt idx="181">
                  <c:v>67.78077396214835</c:v>
                </c:pt>
                <c:pt idx="182">
                  <c:v>64.50010421760331</c:v>
                </c:pt>
                <c:pt idx="183">
                  <c:v>61.21140345777174</c:v>
                </c:pt>
                <c:pt idx="184">
                  <c:v>57.91464215686214</c:v>
                </c:pt>
                <c:pt idx="185">
                  <c:v>54.60979064417117</c:v>
                </c:pt>
                <c:pt idx="186">
                  <c:v>51.29681910319351</c:v>
                </c:pt>
                <c:pt idx="187">
                  <c:v>47.97569757072504</c:v>
                </c:pt>
                <c:pt idx="188">
                  <c:v>44.64639593596</c:v>
                </c:pt>
                <c:pt idx="189">
                  <c:v>41.3088839395801</c:v>
                </c:pt>
                <c:pt idx="190">
                  <c:v>37.96313117283891</c:v>
                </c:pt>
                <c:pt idx="191">
                  <c:v>34.60910707663717</c:v>
                </c:pt>
                <c:pt idx="192">
                  <c:v>31.24678094059347</c:v>
                </c:pt>
                <c:pt idx="193">
                  <c:v>27.87612190210591</c:v>
                </c:pt>
                <c:pt idx="194">
                  <c:v>24.49709894540884</c:v>
                </c:pt>
                <c:pt idx="195">
                  <c:v>21.10968090062046</c:v>
                </c:pt>
                <c:pt idx="196">
                  <c:v>17.71383644278549</c:v>
                </c:pt>
                <c:pt idx="197">
                  <c:v>14.30953409090844</c:v>
                </c:pt>
                <c:pt idx="198">
                  <c:v>10.89674220698182</c:v>
                </c:pt>
                <c:pt idx="199">
                  <c:v>7.47542899500559</c:v>
                </c:pt>
                <c:pt idx="200">
                  <c:v>4.045562499999278</c:v>
                </c:pt>
              </c:numCache>
            </c:numRef>
          </c:xVal>
          <c:yVal>
            <c:numRef>
              <c:f>'Non-modal partial melting'!$S$15:$S$215</c:f>
              <c:numCache>
                <c:formatCode>0.000</c:formatCode>
                <c:ptCount val="201"/>
                <c:pt idx="0">
                  <c:v>0.33</c:v>
                </c:pt>
                <c:pt idx="1">
                  <c:v>0.329641657772189</c:v>
                </c:pt>
                <c:pt idx="2">
                  <c:v>0.3292787755862</c:v>
                </c:pt>
                <c:pt idx="3">
                  <c:v>0.328911307878368</c:v>
                </c:pt>
                <c:pt idx="4">
                  <c:v>0.328539208545976</c:v>
                </c:pt>
                <c:pt idx="5">
                  <c:v>0.328162430939558</c:v>
                </c:pt>
                <c:pt idx="6">
                  <c:v>0.327780927855086</c:v>
                </c:pt>
                <c:pt idx="7">
                  <c:v>0.327394651526009</c:v>
                </c:pt>
                <c:pt idx="8">
                  <c:v>0.327003553615168</c:v>
                </c:pt>
                <c:pt idx="9">
                  <c:v>0.32660758520657</c:v>
                </c:pt>
                <c:pt idx="10">
                  <c:v>0.326206696797017</c:v>
                </c:pt>
                <c:pt idx="11">
                  <c:v>0.325800838287596</c:v>
                </c:pt>
                <c:pt idx="12">
                  <c:v>0.325389958975019</c:v>
                </c:pt>
                <c:pt idx="13">
                  <c:v>0.324974007542818</c:v>
                </c:pt>
                <c:pt idx="14">
                  <c:v>0.324552932052382</c:v>
                </c:pt>
                <c:pt idx="15">
                  <c:v>0.324126679933839</c:v>
                </c:pt>
                <c:pt idx="16">
                  <c:v>0.323695197976788</c:v>
                </c:pt>
                <c:pt idx="17">
                  <c:v>0.323258432320854</c:v>
                </c:pt>
                <c:pt idx="18">
                  <c:v>0.322816328446092</c:v>
                </c:pt>
                <c:pt idx="19">
                  <c:v>0.32236883116321</c:v>
                </c:pt>
                <c:pt idx="20">
                  <c:v>0.321915884603633</c:v>
                </c:pt>
                <c:pt idx="21">
                  <c:v>0.321457432209379</c:v>
                </c:pt>
                <c:pt idx="22">
                  <c:v>0.320993416722763</c:v>
                </c:pt>
                <c:pt idx="23">
                  <c:v>0.320523780175915</c:v>
                </c:pt>
                <c:pt idx="24">
                  <c:v>0.320048463880115</c:v>
                </c:pt>
                <c:pt idx="25">
                  <c:v>0.319567408414929</c:v>
                </c:pt>
                <c:pt idx="26">
                  <c:v>0.319080553617163</c:v>
                </c:pt>
                <c:pt idx="27">
                  <c:v>0.318587838569605</c:v>
                </c:pt>
                <c:pt idx="28">
                  <c:v>0.318089201589575</c:v>
                </c:pt>
                <c:pt idx="29">
                  <c:v>0.317584580217261</c:v>
                </c:pt>
                <c:pt idx="30">
                  <c:v>0.317073911203845</c:v>
                </c:pt>
                <c:pt idx="31">
                  <c:v>0.316557130499418</c:v>
                </c:pt>
                <c:pt idx="32">
                  <c:v>0.316034173240663</c:v>
                </c:pt>
                <c:pt idx="33">
                  <c:v>0.31550497373833</c:v>
                </c:pt>
                <c:pt idx="34">
                  <c:v>0.314969465464461</c:v>
                </c:pt>
                <c:pt idx="35">
                  <c:v>0.314427581039396</c:v>
                </c:pt>
                <c:pt idx="36">
                  <c:v>0.313879252218534</c:v>
                </c:pt>
                <c:pt idx="37">
                  <c:v>0.313324409878844</c:v>
                </c:pt>
                <c:pt idx="38">
                  <c:v>0.312762984005131</c:v>
                </c:pt>
                <c:pt idx="39">
                  <c:v>0.312194903676046</c:v>
                </c:pt>
                <c:pt idx="40">
                  <c:v>0.311620097049832</c:v>
                </c:pt>
                <c:pt idx="41">
                  <c:v>0.311038491349805</c:v>
                </c:pt>
                <c:pt idx="42">
                  <c:v>0.310450012849559</c:v>
                </c:pt>
                <c:pt idx="43">
                  <c:v>0.309854586857896</c:v>
                </c:pt>
                <c:pt idx="44">
                  <c:v>0.30925213770347</c:v>
                </c:pt>
                <c:pt idx="45">
                  <c:v>0.308642588719136</c:v>
                </c:pt>
                <c:pt idx="46">
                  <c:v>0.308025862226005</c:v>
                </c:pt>
                <c:pt idx="47">
                  <c:v>0.307401879517193</c:v>
                </c:pt>
                <c:pt idx="48">
                  <c:v>0.306770560841262</c:v>
                </c:pt>
                <c:pt idx="49">
                  <c:v>0.306131825385335</c:v>
                </c:pt>
                <c:pt idx="50">
                  <c:v>0.305485591257893</c:v>
                </c:pt>
                <c:pt idx="51">
                  <c:v>0.304831775471241</c:v>
                </c:pt>
                <c:pt idx="52">
                  <c:v>0.304170293923621</c:v>
                </c:pt>
                <c:pt idx="53">
                  <c:v>0.303501061380993</c:v>
                </c:pt>
                <c:pt idx="54">
                  <c:v>0.302823991458454</c:v>
                </c:pt>
                <c:pt idx="55">
                  <c:v>0.302138996601285</c:v>
                </c:pt>
                <c:pt idx="56">
                  <c:v>0.301445988065642</c:v>
                </c:pt>
                <c:pt idx="57">
                  <c:v>0.300744875898852</c:v>
                </c:pt>
                <c:pt idx="58">
                  <c:v>0.300035568919327</c:v>
                </c:pt>
                <c:pt idx="59">
                  <c:v>0.299317974696077</c:v>
                </c:pt>
                <c:pt idx="60">
                  <c:v>0.298591999527817</c:v>
                </c:pt>
                <c:pt idx="61">
                  <c:v>0.297857548421657</c:v>
                </c:pt>
                <c:pt idx="62">
                  <c:v>0.297114525071362</c:v>
                </c:pt>
                <c:pt idx="63">
                  <c:v>0.296362831835177</c:v>
                </c:pt>
                <c:pt idx="64">
                  <c:v>0.295602369713207</c:v>
                </c:pt>
                <c:pt idx="65">
                  <c:v>0.294833038324338</c:v>
                </c:pt>
                <c:pt idx="66">
                  <c:v>0.294054735882687</c:v>
                </c:pt>
                <c:pt idx="67">
                  <c:v>0.293267359173577</c:v>
                </c:pt>
                <c:pt idx="68">
                  <c:v>0.292470803529016</c:v>
                </c:pt>
                <c:pt idx="69">
                  <c:v>0.291664962802681</c:v>
                </c:pt>
                <c:pt idx="70">
                  <c:v>0.290849729344376</c:v>
                </c:pt>
                <c:pt idx="71">
                  <c:v>0.290024993973977</c:v>
                </c:pt>
                <c:pt idx="72">
                  <c:v>0.289190645954824</c:v>
                </c:pt>
                <c:pt idx="73">
                  <c:v>0.288346572966568</c:v>
                </c:pt>
                <c:pt idx="74">
                  <c:v>0.28749266107745</c:v>
                </c:pt>
                <c:pt idx="75">
                  <c:v>0.286628794716002</c:v>
                </c:pt>
                <c:pt idx="76">
                  <c:v>0.285754856642149</c:v>
                </c:pt>
                <c:pt idx="77">
                  <c:v>0.284870727917705</c:v>
                </c:pt>
                <c:pt idx="78">
                  <c:v>0.283976287876248</c:v>
                </c:pt>
                <c:pt idx="79">
                  <c:v>0.28307141409235</c:v>
                </c:pt>
                <c:pt idx="80">
                  <c:v>0.282155982350161</c:v>
                </c:pt>
                <c:pt idx="81">
                  <c:v>0.281229866611308</c:v>
                </c:pt>
                <c:pt idx="82">
                  <c:v>0.280292938982122</c:v>
                </c:pt>
                <c:pt idx="83">
                  <c:v>0.279345069680148</c:v>
                </c:pt>
                <c:pt idx="84">
                  <c:v>0.278386126999937</c:v>
                </c:pt>
                <c:pt idx="85">
                  <c:v>0.277415977278096</c:v>
                </c:pt>
                <c:pt idx="86">
                  <c:v>0.276434484857578</c:v>
                </c:pt>
                <c:pt idx="87">
                  <c:v>0.275441512051193</c:v>
                </c:pt>
                <c:pt idx="88">
                  <c:v>0.27443691910432</c:v>
                </c:pt>
                <c:pt idx="89">
                  <c:v>0.273420564156799</c:v>
                </c:pt>
                <c:pt idx="90">
                  <c:v>0.272392303203983</c:v>
                </c:pt>
                <c:pt idx="91">
                  <c:v>0.271351990056926</c:v>
                </c:pt>
                <c:pt idx="92">
                  <c:v>0.27029947630169</c:v>
                </c:pt>
                <c:pt idx="93">
                  <c:v>0.269234611257738</c:v>
                </c:pt>
                <c:pt idx="94">
                  <c:v>0.268157241935408</c:v>
                </c:pt>
                <c:pt idx="95">
                  <c:v>0.267067212992414</c:v>
                </c:pt>
                <c:pt idx="96">
                  <c:v>0.265964366689383</c:v>
                </c:pt>
                <c:pt idx="97">
                  <c:v>0.264848542844373</c:v>
                </c:pt>
                <c:pt idx="98">
                  <c:v>0.263719578786368</c:v>
                </c:pt>
                <c:pt idx="99">
                  <c:v>0.262577309307705</c:v>
                </c:pt>
                <c:pt idx="100">
                  <c:v>0.261421566615412</c:v>
                </c:pt>
                <c:pt idx="101">
                  <c:v>0.260252180281438</c:v>
                </c:pt>
                <c:pt idx="102">
                  <c:v>0.259068977191719</c:v>
                </c:pt>
                <c:pt idx="103">
                  <c:v>0.25787178149408</c:v>
                </c:pt>
                <c:pt idx="104">
                  <c:v>0.256660414544917</c:v>
                </c:pt>
                <c:pt idx="105">
                  <c:v>0.255434694854639</c:v>
                </c:pt>
                <c:pt idx="106">
                  <c:v>0.25419443803183</c:v>
                </c:pt>
                <c:pt idx="107">
                  <c:v>0.252939456726098</c:v>
                </c:pt>
                <c:pt idx="108">
                  <c:v>0.251669560569583</c:v>
                </c:pt>
                <c:pt idx="109">
                  <c:v>0.250384556117063</c:v>
                </c:pt>
                <c:pt idx="110">
                  <c:v>0.249084246784655</c:v>
                </c:pt>
                <c:pt idx="111">
                  <c:v>0.247768432787032</c:v>
                </c:pt>
                <c:pt idx="112">
                  <c:v>0.246436911073152</c:v>
                </c:pt>
                <c:pt idx="113">
                  <c:v>0.245089475260433</c:v>
                </c:pt>
                <c:pt idx="114">
                  <c:v>0.243725915567329</c:v>
                </c:pt>
                <c:pt idx="115">
                  <c:v>0.242346018744287</c:v>
                </c:pt>
                <c:pt idx="116">
                  <c:v>0.24094956800301</c:v>
                </c:pt>
                <c:pt idx="117">
                  <c:v>0.239536342943989</c:v>
                </c:pt>
                <c:pt idx="118">
                  <c:v>0.238106119482266</c:v>
                </c:pt>
                <c:pt idx="119">
                  <c:v>0.236658669771353</c:v>
                </c:pt>
                <c:pt idx="120">
                  <c:v>0.235193762125278</c:v>
                </c:pt>
                <c:pt idx="121">
                  <c:v>0.233711160938688</c:v>
                </c:pt>
                <c:pt idx="122">
                  <c:v>0.232210626604958</c:v>
                </c:pt>
                <c:pt idx="123">
                  <c:v>0.230691915432244</c:v>
                </c:pt>
                <c:pt idx="124">
                  <c:v>0.229154779557433</c:v>
                </c:pt>
                <c:pt idx="125">
                  <c:v>0.227598966857907</c:v>
                </c:pt>
                <c:pt idx="126">
                  <c:v>0.226024220861071</c:v>
                </c:pt>
                <c:pt idx="127">
                  <c:v>0.224430280651578</c:v>
                </c:pt>
                <c:pt idx="128">
                  <c:v>0.222816880776175</c:v>
                </c:pt>
                <c:pt idx="129">
                  <c:v>0.221183751146105</c:v>
                </c:pt>
                <c:pt idx="130">
                  <c:v>0.219530616936988</c:v>
                </c:pt>
                <c:pt idx="131">
                  <c:v>0.217857198486109</c:v>
                </c:pt>
                <c:pt idx="132">
                  <c:v>0.216163211187028</c:v>
                </c:pt>
                <c:pt idx="133">
                  <c:v>0.214448365381435</c:v>
                </c:pt>
                <c:pt idx="134">
                  <c:v>0.212712366248168</c:v>
                </c:pt>
                <c:pt idx="135">
                  <c:v>0.210954913689297</c:v>
                </c:pt>
                <c:pt idx="136">
                  <c:v>0.209175702213194</c:v>
                </c:pt>
                <c:pt idx="137">
                  <c:v>0.20737442081449</c:v>
                </c:pt>
                <c:pt idx="138">
                  <c:v>0.205550752850825</c:v>
                </c:pt>
                <c:pt idx="139">
                  <c:v>0.203704375916284</c:v>
                </c:pt>
                <c:pt idx="140">
                  <c:v>0.201834961711429</c:v>
                </c:pt>
                <c:pt idx="141">
                  <c:v>0.199942175909796</c:v>
                </c:pt>
                <c:pt idx="142">
                  <c:v>0.198025678020773</c:v>
                </c:pt>
                <c:pt idx="143">
                  <c:v>0.196085121248724</c:v>
                </c:pt>
                <c:pt idx="144">
                  <c:v>0.194120152348241</c:v>
                </c:pt>
                <c:pt idx="145">
                  <c:v>0.19213041147541</c:v>
                </c:pt>
                <c:pt idx="146">
                  <c:v>0.190115532034949</c:v>
                </c:pt>
                <c:pt idx="147">
                  <c:v>0.188075140523095</c:v>
                </c:pt>
                <c:pt idx="148">
                  <c:v>0.186008856366096</c:v>
                </c:pt>
                <c:pt idx="149">
                  <c:v>0.183916291754162</c:v>
                </c:pt>
                <c:pt idx="150">
                  <c:v>0.181797051470731</c:v>
                </c:pt>
                <c:pt idx="151">
                  <c:v>0.179650732716889</c:v>
                </c:pt>
                <c:pt idx="152">
                  <c:v>0.177476924930793</c:v>
                </c:pt>
                <c:pt idx="153">
                  <c:v>0.175275209601918</c:v>
                </c:pt>
                <c:pt idx="154">
                  <c:v>0.173045160079959</c:v>
                </c:pt>
                <c:pt idx="155">
                  <c:v>0.170786341378213</c:v>
                </c:pt>
                <c:pt idx="156">
                  <c:v>0.16849830997125</c:v>
                </c:pt>
                <c:pt idx="157">
                  <c:v>0.166180613586674</c:v>
                </c:pt>
                <c:pt idx="158">
                  <c:v>0.163832790990781</c:v>
                </c:pt>
                <c:pt idx="159">
                  <c:v>0.161454371767897</c:v>
                </c:pt>
                <c:pt idx="160">
                  <c:v>0.159044876093182</c:v>
                </c:pt>
                <c:pt idx="161">
                  <c:v>0.15660381449867</c:v>
                </c:pt>
                <c:pt idx="162">
                  <c:v>0.154130687632316</c:v>
                </c:pt>
                <c:pt idx="163">
                  <c:v>0.151624986009791</c:v>
                </c:pt>
                <c:pt idx="164">
                  <c:v>0.149086189758786</c:v>
                </c:pt>
                <c:pt idx="165">
                  <c:v>0.146513768355548</c:v>
                </c:pt>
                <c:pt idx="166">
                  <c:v>0.143907180353379</c:v>
                </c:pt>
                <c:pt idx="167">
                  <c:v>0.141265873102802</c:v>
                </c:pt>
                <c:pt idx="168">
                  <c:v>0.138589282463106</c:v>
                </c:pt>
                <c:pt idx="169">
                  <c:v>0.135876832504944</c:v>
                </c:pt>
                <c:pt idx="170">
                  <c:v>0.133127935203679</c:v>
                </c:pt>
                <c:pt idx="171">
                  <c:v>0.130341990123113</c:v>
                </c:pt>
                <c:pt idx="172">
                  <c:v>0.127518384089279</c:v>
                </c:pt>
                <c:pt idx="173">
                  <c:v>0.124656490853891</c:v>
                </c:pt>
                <c:pt idx="174">
                  <c:v>0.121755670747112</c:v>
                </c:pt>
                <c:pt idx="175">
                  <c:v>0.118815270319199</c:v>
                </c:pt>
                <c:pt idx="176">
                  <c:v>0.115834621970639</c:v>
                </c:pt>
                <c:pt idx="177">
                  <c:v>0.11281304357033</c:v>
                </c:pt>
                <c:pt idx="178">
                  <c:v>0.109749838061348</c:v>
                </c:pt>
                <c:pt idx="179">
                  <c:v>0.106644293053845</c:v>
                </c:pt>
                <c:pt idx="180">
                  <c:v>0.103495680404562</c:v>
                </c:pt>
                <c:pt idx="181">
                  <c:v>0.100303255782467</c:v>
                </c:pt>
                <c:pt idx="182">
                  <c:v>0.0970662582199517</c:v>
                </c:pt>
                <c:pt idx="183">
                  <c:v>0.0937839096490541</c:v>
                </c:pt>
                <c:pt idx="184">
                  <c:v>0.0904554144220964</c:v>
                </c:pt>
                <c:pt idx="185">
                  <c:v>0.0870799588161393</c:v>
                </c:pt>
                <c:pt idx="186">
                  <c:v>0.0836567105206039</c:v>
                </c:pt>
                <c:pt idx="187">
                  <c:v>0.0801848181073957</c:v>
                </c:pt>
                <c:pt idx="188">
                  <c:v>0.076663410482826</c:v>
                </c:pt>
                <c:pt idx="189">
                  <c:v>0.0730915963205986</c:v>
                </c:pt>
                <c:pt idx="190">
                  <c:v>0.0694684634750955</c:v>
                </c:pt>
                <c:pt idx="191">
                  <c:v>0.0657930783741575</c:v>
                </c:pt>
                <c:pt idx="192">
                  <c:v>0.0620644853905181</c:v>
                </c:pt>
                <c:pt idx="193">
                  <c:v>0.0582817061910133</c:v>
                </c:pt>
                <c:pt idx="194">
                  <c:v>0.054443739062642</c:v>
                </c:pt>
                <c:pt idx="195">
                  <c:v>0.0505495582145122</c:v>
                </c:pt>
                <c:pt idx="196">
                  <c:v>0.0465981130546626</c:v>
                </c:pt>
                <c:pt idx="197">
                  <c:v>0.042588327440695</c:v>
                </c:pt>
                <c:pt idx="198">
                  <c:v>0.0385190989031063</c:v>
                </c:pt>
                <c:pt idx="199">
                  <c:v>0.0343892978401545</c:v>
                </c:pt>
                <c:pt idx="200">
                  <c:v>0.0301977666830316</c:v>
                </c:pt>
              </c:numCache>
            </c:numRef>
          </c:yVal>
          <c:smooth val="0"/>
        </c:ser>
        <c:ser>
          <c:idx val="2"/>
          <c:order val="1"/>
          <c:xVal>
            <c:numRef>
              <c:f>'Non-modal partial melting'!$C$15:$C$215</c:f>
              <c:numCache>
                <c:formatCode>0</c:formatCode>
                <c:ptCount val="201"/>
                <c:pt idx="0">
                  <c:v>553.5101749999999</c:v>
                </c:pt>
                <c:pt idx="1">
                  <c:v>551.3101164914913</c:v>
                </c:pt>
                <c:pt idx="2">
                  <c:v>549.105649048096</c:v>
                </c:pt>
                <c:pt idx="3">
                  <c:v>546.8967594032094</c:v>
                </c:pt>
                <c:pt idx="4">
                  <c:v>544.6834342369477</c:v>
                </c:pt>
                <c:pt idx="5">
                  <c:v>542.4656601758793</c:v>
                </c:pt>
                <c:pt idx="6">
                  <c:v>540.2434237927564</c:v>
                </c:pt>
                <c:pt idx="7">
                  <c:v>538.0167116062436</c:v>
                </c:pt>
                <c:pt idx="8">
                  <c:v>535.785510080645</c:v>
                </c:pt>
                <c:pt idx="9">
                  <c:v>533.5498056256304</c:v>
                </c:pt>
                <c:pt idx="10">
                  <c:v>531.3095845959596</c:v>
                </c:pt>
                <c:pt idx="11">
                  <c:v>529.0648332912031</c:v>
                </c:pt>
                <c:pt idx="12">
                  <c:v>526.8155379554655</c:v>
                </c:pt>
                <c:pt idx="13">
                  <c:v>524.5616847771021</c:v>
                </c:pt>
                <c:pt idx="14">
                  <c:v>522.3032598884381</c:v>
                </c:pt>
                <c:pt idx="15">
                  <c:v>520.0402493654821</c:v>
                </c:pt>
                <c:pt idx="16">
                  <c:v>517.772639227642</c:v>
                </c:pt>
                <c:pt idx="17">
                  <c:v>515.5004154374363</c:v>
                </c:pt>
                <c:pt idx="18">
                  <c:v>513.2235639002035</c:v>
                </c:pt>
                <c:pt idx="19">
                  <c:v>510.9420704638123</c:v>
                </c:pt>
                <c:pt idx="20">
                  <c:v>508.6559209183672</c:v>
                </c:pt>
                <c:pt idx="21">
                  <c:v>506.3651009959141</c:v>
                </c:pt>
                <c:pt idx="22">
                  <c:v>504.069596370143</c:v>
                </c:pt>
                <c:pt idx="23">
                  <c:v>501.7693926560899</c:v>
                </c:pt>
                <c:pt idx="24">
                  <c:v>499.464475409836</c:v>
                </c:pt>
                <c:pt idx="25">
                  <c:v>497.154830128205</c:v>
                </c:pt>
                <c:pt idx="26">
                  <c:v>494.8404422484598</c:v>
                </c:pt>
                <c:pt idx="27">
                  <c:v>492.5212971479957</c:v>
                </c:pt>
                <c:pt idx="28">
                  <c:v>490.1973801440328</c:v>
                </c:pt>
                <c:pt idx="29">
                  <c:v>487.8686764933057</c:v>
                </c:pt>
                <c:pt idx="30">
                  <c:v>485.5351713917524</c:v>
                </c:pt>
                <c:pt idx="31">
                  <c:v>483.1968499742001</c:v>
                </c:pt>
                <c:pt idx="32">
                  <c:v>480.8536973140494</c:v>
                </c:pt>
                <c:pt idx="33">
                  <c:v>478.5056984229574</c:v>
                </c:pt>
                <c:pt idx="34">
                  <c:v>476.1528382505174</c:v>
                </c:pt>
                <c:pt idx="35">
                  <c:v>473.7951016839376</c:v>
                </c:pt>
                <c:pt idx="36">
                  <c:v>471.4324735477177</c:v>
                </c:pt>
                <c:pt idx="37">
                  <c:v>469.0649386033228</c:v>
                </c:pt>
                <c:pt idx="38">
                  <c:v>466.6924815488563</c:v>
                </c:pt>
                <c:pt idx="39">
                  <c:v>464.3150870187303</c:v>
                </c:pt>
                <c:pt idx="40">
                  <c:v>461.9327395833332</c:v>
                </c:pt>
                <c:pt idx="41">
                  <c:v>459.5454237486964</c:v>
                </c:pt>
                <c:pt idx="42">
                  <c:v>457.1531239561585</c:v>
                </c:pt>
                <c:pt idx="43">
                  <c:v>454.755824582027</c:v>
                </c:pt>
                <c:pt idx="44">
                  <c:v>452.3535099372383</c:v>
                </c:pt>
                <c:pt idx="45">
                  <c:v>449.9461642670155</c:v>
                </c:pt>
                <c:pt idx="46">
                  <c:v>447.5337717505239</c:v>
                </c:pt>
                <c:pt idx="47">
                  <c:v>445.1163165005245</c:v>
                </c:pt>
                <c:pt idx="48">
                  <c:v>442.693782563025</c:v>
                </c:pt>
                <c:pt idx="49">
                  <c:v>440.2661539169294</c:v>
                </c:pt>
                <c:pt idx="50">
                  <c:v>437.833414473684</c:v>
                </c:pt>
                <c:pt idx="51">
                  <c:v>435.3955480769229</c:v>
                </c:pt>
                <c:pt idx="52">
                  <c:v>432.9525385021095</c:v>
                </c:pt>
                <c:pt idx="53">
                  <c:v>430.5043694561772</c:v>
                </c:pt>
                <c:pt idx="54">
                  <c:v>428.0510245771668</c:v>
                </c:pt>
                <c:pt idx="55">
                  <c:v>425.5924874338622</c:v>
                </c:pt>
                <c:pt idx="56">
                  <c:v>423.1287415254235</c:v>
                </c:pt>
                <c:pt idx="57">
                  <c:v>420.6597702810178</c:v>
                </c:pt>
                <c:pt idx="58">
                  <c:v>418.1855570594478</c:v>
                </c:pt>
                <c:pt idx="59">
                  <c:v>415.7060851487776</c:v>
                </c:pt>
                <c:pt idx="60">
                  <c:v>413.2213377659572</c:v>
                </c:pt>
                <c:pt idx="61">
                  <c:v>410.7312980564428</c:v>
                </c:pt>
                <c:pt idx="62">
                  <c:v>408.2359490938164</c:v>
                </c:pt>
                <c:pt idx="63">
                  <c:v>405.7352738794021</c:v>
                </c:pt>
                <c:pt idx="64">
                  <c:v>403.2292553418802</c:v>
                </c:pt>
                <c:pt idx="65">
                  <c:v>400.7178763368981</c:v>
                </c:pt>
                <c:pt idx="66">
                  <c:v>398.2011196466807</c:v>
                </c:pt>
                <c:pt idx="67">
                  <c:v>395.6789679796353</c:v>
                </c:pt>
                <c:pt idx="68">
                  <c:v>393.1514039699568</c:v>
                </c:pt>
                <c:pt idx="69">
                  <c:v>390.6184101772286</c:v>
                </c:pt>
                <c:pt idx="70">
                  <c:v>388.0799690860212</c:v>
                </c:pt>
                <c:pt idx="71">
                  <c:v>385.5360631054895</c:v>
                </c:pt>
                <c:pt idx="72">
                  <c:v>382.9866745689652</c:v>
                </c:pt>
                <c:pt idx="73">
                  <c:v>380.4317857335488</c:v>
                </c:pt>
                <c:pt idx="74">
                  <c:v>377.8713787796974</c:v>
                </c:pt>
                <c:pt idx="75">
                  <c:v>375.3054358108106</c:v>
                </c:pt>
                <c:pt idx="76">
                  <c:v>372.7339388528136</c:v>
                </c:pt>
                <c:pt idx="77">
                  <c:v>370.1568698537375</c:v>
                </c:pt>
                <c:pt idx="78">
                  <c:v>367.5742106832969</c:v>
                </c:pt>
                <c:pt idx="79">
                  <c:v>364.9859431324645</c:v>
                </c:pt>
                <c:pt idx="80">
                  <c:v>362.3920489130432</c:v>
                </c:pt>
                <c:pt idx="81">
                  <c:v>359.7925096572359</c:v>
                </c:pt>
                <c:pt idx="82">
                  <c:v>357.1873069172111</c:v>
                </c:pt>
                <c:pt idx="83">
                  <c:v>354.5764221646671</c:v>
                </c:pt>
                <c:pt idx="84">
                  <c:v>351.9598367903927</c:v>
                </c:pt>
                <c:pt idx="85">
                  <c:v>349.3375321038248</c:v>
                </c:pt>
                <c:pt idx="86">
                  <c:v>346.7094893326037</c:v>
                </c:pt>
                <c:pt idx="87">
                  <c:v>344.0756896221246</c:v>
                </c:pt>
                <c:pt idx="88">
                  <c:v>341.4361140350875</c:v>
                </c:pt>
                <c:pt idx="89">
                  <c:v>338.7907435510425</c:v>
                </c:pt>
                <c:pt idx="90">
                  <c:v>336.1395590659338</c:v>
                </c:pt>
                <c:pt idx="91">
                  <c:v>333.4825413916388</c:v>
                </c:pt>
                <c:pt idx="92">
                  <c:v>330.8196712555063</c:v>
                </c:pt>
                <c:pt idx="93">
                  <c:v>328.1509292998895</c:v>
                </c:pt>
                <c:pt idx="94">
                  <c:v>325.4762960816774</c:v>
                </c:pt>
                <c:pt idx="95">
                  <c:v>322.7957520718229</c:v>
                </c:pt>
                <c:pt idx="96">
                  <c:v>320.109277654867</c:v>
                </c:pt>
                <c:pt idx="97">
                  <c:v>317.4168531284604</c:v>
                </c:pt>
                <c:pt idx="98">
                  <c:v>314.7184587028822</c:v>
                </c:pt>
                <c:pt idx="99">
                  <c:v>312.0140745005546</c:v>
                </c:pt>
                <c:pt idx="100">
                  <c:v>309.3036805555552</c:v>
                </c:pt>
                <c:pt idx="101">
                  <c:v>306.5872568131254</c:v>
                </c:pt>
                <c:pt idx="102">
                  <c:v>303.8647831291755</c:v>
                </c:pt>
                <c:pt idx="103">
                  <c:v>301.1362392697878</c:v>
                </c:pt>
                <c:pt idx="104">
                  <c:v>298.401604910714</c:v>
                </c:pt>
                <c:pt idx="105">
                  <c:v>295.6608596368711</c:v>
                </c:pt>
                <c:pt idx="106">
                  <c:v>292.9139829418341</c:v>
                </c:pt>
                <c:pt idx="107">
                  <c:v>290.1609542273233</c:v>
                </c:pt>
                <c:pt idx="108">
                  <c:v>287.4017528026902</c:v>
                </c:pt>
                <c:pt idx="109">
                  <c:v>284.6363578843992</c:v>
                </c:pt>
                <c:pt idx="110">
                  <c:v>281.8647485955052</c:v>
                </c:pt>
                <c:pt idx="111">
                  <c:v>279.086903965129</c:v>
                </c:pt>
                <c:pt idx="112">
                  <c:v>276.3028029279275</c:v>
                </c:pt>
                <c:pt idx="113">
                  <c:v>273.5124243235621</c:v>
                </c:pt>
                <c:pt idx="114">
                  <c:v>270.7157468961622</c:v>
                </c:pt>
                <c:pt idx="115">
                  <c:v>267.9127492937849</c:v>
                </c:pt>
                <c:pt idx="116">
                  <c:v>265.1034100678729</c:v>
                </c:pt>
                <c:pt idx="117">
                  <c:v>262.2877076727063</c:v>
                </c:pt>
                <c:pt idx="118">
                  <c:v>259.4656204648522</c:v>
                </c:pt>
                <c:pt idx="119">
                  <c:v>256.6371267026103</c:v>
                </c:pt>
                <c:pt idx="120">
                  <c:v>253.8022045454542</c:v>
                </c:pt>
                <c:pt idx="121">
                  <c:v>250.9608320534695</c:v>
                </c:pt>
                <c:pt idx="122">
                  <c:v>248.1129871867878</c:v>
                </c:pt>
                <c:pt idx="123">
                  <c:v>245.2586478050167</c:v>
                </c:pt>
                <c:pt idx="124">
                  <c:v>242.3977916666662</c:v>
                </c:pt>
                <c:pt idx="125">
                  <c:v>239.5303964285711</c:v>
                </c:pt>
                <c:pt idx="126">
                  <c:v>236.6564396453086</c:v>
                </c:pt>
                <c:pt idx="127">
                  <c:v>233.7758987686136</c:v>
                </c:pt>
                <c:pt idx="128">
                  <c:v>230.8887511467886</c:v>
                </c:pt>
                <c:pt idx="129">
                  <c:v>227.9949740241099</c:v>
                </c:pt>
                <c:pt idx="130">
                  <c:v>225.0945445402295</c:v>
                </c:pt>
                <c:pt idx="131">
                  <c:v>222.1874397295738</c:v>
                </c:pt>
                <c:pt idx="132">
                  <c:v>219.2736365207369</c:v>
                </c:pt>
                <c:pt idx="133">
                  <c:v>216.3531117358704</c:v>
                </c:pt>
                <c:pt idx="134">
                  <c:v>213.4258420900689</c:v>
                </c:pt>
                <c:pt idx="135">
                  <c:v>210.491804190751</c:v>
                </c:pt>
                <c:pt idx="136">
                  <c:v>207.5509745370366</c:v>
                </c:pt>
                <c:pt idx="137">
                  <c:v>204.6033295191189</c:v>
                </c:pt>
                <c:pt idx="138">
                  <c:v>201.648845417633</c:v>
                </c:pt>
                <c:pt idx="139">
                  <c:v>198.6874984030193</c:v>
                </c:pt>
                <c:pt idx="140">
                  <c:v>195.7192645348833</c:v>
                </c:pt>
                <c:pt idx="141">
                  <c:v>192.74411976135</c:v>
                </c:pt>
                <c:pt idx="142">
                  <c:v>189.7620399184145</c:v>
                </c:pt>
                <c:pt idx="143">
                  <c:v>186.7730007292878</c:v>
                </c:pt>
                <c:pt idx="144">
                  <c:v>183.7769778037379</c:v>
                </c:pt>
                <c:pt idx="145">
                  <c:v>180.7739466374264</c:v>
                </c:pt>
                <c:pt idx="146">
                  <c:v>177.7638826112408</c:v>
                </c:pt>
                <c:pt idx="147">
                  <c:v>174.7467609906209</c:v>
                </c:pt>
                <c:pt idx="148">
                  <c:v>171.7225569248822</c:v>
                </c:pt>
                <c:pt idx="149">
                  <c:v>168.691245446533</c:v>
                </c:pt>
                <c:pt idx="150">
                  <c:v>165.6528014705878</c:v>
                </c:pt>
                <c:pt idx="151">
                  <c:v>162.6071997938747</c:v>
                </c:pt>
                <c:pt idx="152">
                  <c:v>159.5544150943392</c:v>
                </c:pt>
                <c:pt idx="153">
                  <c:v>156.4944219303419</c:v>
                </c:pt>
                <c:pt idx="154">
                  <c:v>153.4271947399523</c:v>
                </c:pt>
                <c:pt idx="155">
                  <c:v>150.3527078402361</c:v>
                </c:pt>
                <c:pt idx="156">
                  <c:v>147.2709354265398</c:v>
                </c:pt>
                <c:pt idx="157">
                  <c:v>144.181851571767</c:v>
                </c:pt>
                <c:pt idx="158">
                  <c:v>141.0854302256527</c:v>
                </c:pt>
                <c:pt idx="159">
                  <c:v>137.9816452140304</c:v>
                </c:pt>
                <c:pt idx="160">
                  <c:v>134.8704702380947</c:v>
                </c:pt>
                <c:pt idx="161">
                  <c:v>131.7518788736586</c:v>
                </c:pt>
                <c:pt idx="162">
                  <c:v>128.6258445704052</c:v>
                </c:pt>
                <c:pt idx="163">
                  <c:v>125.4923406511345</c:v>
                </c:pt>
                <c:pt idx="164">
                  <c:v>122.3513403110043</c:v>
                </c:pt>
                <c:pt idx="165">
                  <c:v>119.202816616766</c:v>
                </c:pt>
                <c:pt idx="166">
                  <c:v>116.0467425059947</c:v>
                </c:pt>
                <c:pt idx="167">
                  <c:v>112.883090786314</c:v>
                </c:pt>
                <c:pt idx="168">
                  <c:v>109.7118341346148</c:v>
                </c:pt>
                <c:pt idx="169">
                  <c:v>106.532945096269</c:v>
                </c:pt>
                <c:pt idx="170">
                  <c:v>103.3463960843368</c:v>
                </c:pt>
                <c:pt idx="171">
                  <c:v>100.1521593787691</c:v>
                </c:pt>
                <c:pt idx="172">
                  <c:v>96.95020712560331</c:v>
                </c:pt>
                <c:pt idx="173">
                  <c:v>93.74051133615423</c:v>
                </c:pt>
                <c:pt idx="174">
                  <c:v>90.523043886198</c:v>
                </c:pt>
                <c:pt idx="175">
                  <c:v>87.29777651515097</c:v>
                </c:pt>
                <c:pt idx="176">
                  <c:v>84.06468082524217</c:v>
                </c:pt>
                <c:pt idx="177">
                  <c:v>80.8237282806799</c:v>
                </c:pt>
                <c:pt idx="178">
                  <c:v>77.57489020681211</c:v>
                </c:pt>
                <c:pt idx="179">
                  <c:v>74.31813778928075</c:v>
                </c:pt>
                <c:pt idx="180">
                  <c:v>71.05344207317013</c:v>
                </c:pt>
                <c:pt idx="181">
                  <c:v>67.78077396214835</c:v>
                </c:pt>
                <c:pt idx="182">
                  <c:v>64.50010421760331</c:v>
                </c:pt>
                <c:pt idx="183">
                  <c:v>61.21140345777174</c:v>
                </c:pt>
                <c:pt idx="184">
                  <c:v>57.91464215686214</c:v>
                </c:pt>
                <c:pt idx="185">
                  <c:v>54.60979064417117</c:v>
                </c:pt>
                <c:pt idx="186">
                  <c:v>51.29681910319351</c:v>
                </c:pt>
                <c:pt idx="187">
                  <c:v>47.97569757072504</c:v>
                </c:pt>
                <c:pt idx="188">
                  <c:v>44.64639593596</c:v>
                </c:pt>
                <c:pt idx="189">
                  <c:v>41.3088839395801</c:v>
                </c:pt>
                <c:pt idx="190">
                  <c:v>37.96313117283891</c:v>
                </c:pt>
                <c:pt idx="191">
                  <c:v>34.60910707663717</c:v>
                </c:pt>
                <c:pt idx="192">
                  <c:v>31.24678094059347</c:v>
                </c:pt>
                <c:pt idx="193">
                  <c:v>27.87612190210591</c:v>
                </c:pt>
                <c:pt idx="194">
                  <c:v>24.49709894540884</c:v>
                </c:pt>
                <c:pt idx="195">
                  <c:v>21.10968090062046</c:v>
                </c:pt>
                <c:pt idx="196">
                  <c:v>17.71383644278549</c:v>
                </c:pt>
                <c:pt idx="197">
                  <c:v>14.30953409090844</c:v>
                </c:pt>
                <c:pt idx="198">
                  <c:v>10.89674220698182</c:v>
                </c:pt>
                <c:pt idx="199">
                  <c:v>7.47542899500559</c:v>
                </c:pt>
                <c:pt idx="200">
                  <c:v>4.045562499999278</c:v>
                </c:pt>
              </c:numCache>
            </c:numRef>
          </c:xVal>
          <c:yVal>
            <c:numRef>
              <c:f>'Non-modal partial melting'!$S$15:$S$215</c:f>
              <c:numCache>
                <c:formatCode>0.000</c:formatCode>
                <c:ptCount val="201"/>
                <c:pt idx="0">
                  <c:v>0.33</c:v>
                </c:pt>
                <c:pt idx="1">
                  <c:v>0.329641657772189</c:v>
                </c:pt>
                <c:pt idx="2">
                  <c:v>0.3292787755862</c:v>
                </c:pt>
                <c:pt idx="3">
                  <c:v>0.328911307878368</c:v>
                </c:pt>
                <c:pt idx="4">
                  <c:v>0.328539208545976</c:v>
                </c:pt>
                <c:pt idx="5">
                  <c:v>0.328162430939558</c:v>
                </c:pt>
                <c:pt idx="6">
                  <c:v>0.327780927855086</c:v>
                </c:pt>
                <c:pt idx="7">
                  <c:v>0.327394651526009</c:v>
                </c:pt>
                <c:pt idx="8">
                  <c:v>0.327003553615168</c:v>
                </c:pt>
                <c:pt idx="9">
                  <c:v>0.32660758520657</c:v>
                </c:pt>
                <c:pt idx="10">
                  <c:v>0.326206696797017</c:v>
                </c:pt>
                <c:pt idx="11">
                  <c:v>0.325800838287596</c:v>
                </c:pt>
                <c:pt idx="12">
                  <c:v>0.325389958975019</c:v>
                </c:pt>
                <c:pt idx="13">
                  <c:v>0.324974007542818</c:v>
                </c:pt>
                <c:pt idx="14">
                  <c:v>0.324552932052382</c:v>
                </c:pt>
                <c:pt idx="15">
                  <c:v>0.324126679933839</c:v>
                </c:pt>
                <c:pt idx="16">
                  <c:v>0.323695197976788</c:v>
                </c:pt>
                <c:pt idx="17">
                  <c:v>0.323258432320854</c:v>
                </c:pt>
                <c:pt idx="18">
                  <c:v>0.322816328446092</c:v>
                </c:pt>
                <c:pt idx="19">
                  <c:v>0.32236883116321</c:v>
                </c:pt>
                <c:pt idx="20">
                  <c:v>0.321915884603633</c:v>
                </c:pt>
                <c:pt idx="21">
                  <c:v>0.321457432209379</c:v>
                </c:pt>
                <c:pt idx="22">
                  <c:v>0.320993416722763</c:v>
                </c:pt>
                <c:pt idx="23">
                  <c:v>0.320523780175915</c:v>
                </c:pt>
                <c:pt idx="24">
                  <c:v>0.320048463880115</c:v>
                </c:pt>
                <c:pt idx="25">
                  <c:v>0.319567408414929</c:v>
                </c:pt>
                <c:pt idx="26">
                  <c:v>0.319080553617163</c:v>
                </c:pt>
                <c:pt idx="27">
                  <c:v>0.318587838569605</c:v>
                </c:pt>
                <c:pt idx="28">
                  <c:v>0.318089201589575</c:v>
                </c:pt>
                <c:pt idx="29">
                  <c:v>0.317584580217261</c:v>
                </c:pt>
                <c:pt idx="30">
                  <c:v>0.317073911203845</c:v>
                </c:pt>
                <c:pt idx="31">
                  <c:v>0.316557130499418</c:v>
                </c:pt>
                <c:pt idx="32">
                  <c:v>0.316034173240663</c:v>
                </c:pt>
                <c:pt idx="33">
                  <c:v>0.31550497373833</c:v>
                </c:pt>
                <c:pt idx="34">
                  <c:v>0.314969465464461</c:v>
                </c:pt>
                <c:pt idx="35">
                  <c:v>0.314427581039396</c:v>
                </c:pt>
                <c:pt idx="36">
                  <c:v>0.313879252218534</c:v>
                </c:pt>
                <c:pt idx="37">
                  <c:v>0.313324409878844</c:v>
                </c:pt>
                <c:pt idx="38">
                  <c:v>0.312762984005131</c:v>
                </c:pt>
                <c:pt idx="39">
                  <c:v>0.312194903676046</c:v>
                </c:pt>
                <c:pt idx="40">
                  <c:v>0.311620097049832</c:v>
                </c:pt>
                <c:pt idx="41">
                  <c:v>0.311038491349805</c:v>
                </c:pt>
                <c:pt idx="42">
                  <c:v>0.310450012849559</c:v>
                </c:pt>
                <c:pt idx="43">
                  <c:v>0.309854586857896</c:v>
                </c:pt>
                <c:pt idx="44">
                  <c:v>0.30925213770347</c:v>
                </c:pt>
                <c:pt idx="45">
                  <c:v>0.308642588719136</c:v>
                </c:pt>
                <c:pt idx="46">
                  <c:v>0.308025862226005</c:v>
                </c:pt>
                <c:pt idx="47">
                  <c:v>0.307401879517193</c:v>
                </c:pt>
                <c:pt idx="48">
                  <c:v>0.306770560841262</c:v>
                </c:pt>
                <c:pt idx="49">
                  <c:v>0.306131825385335</c:v>
                </c:pt>
                <c:pt idx="50">
                  <c:v>0.305485591257893</c:v>
                </c:pt>
                <c:pt idx="51">
                  <c:v>0.304831775471241</c:v>
                </c:pt>
                <c:pt idx="52">
                  <c:v>0.304170293923621</c:v>
                </c:pt>
                <c:pt idx="53">
                  <c:v>0.303501061380993</c:v>
                </c:pt>
                <c:pt idx="54">
                  <c:v>0.302823991458454</c:v>
                </c:pt>
                <c:pt idx="55">
                  <c:v>0.302138996601285</c:v>
                </c:pt>
                <c:pt idx="56">
                  <c:v>0.301445988065642</c:v>
                </c:pt>
                <c:pt idx="57">
                  <c:v>0.300744875898852</c:v>
                </c:pt>
                <c:pt idx="58">
                  <c:v>0.300035568919327</c:v>
                </c:pt>
                <c:pt idx="59">
                  <c:v>0.299317974696077</c:v>
                </c:pt>
                <c:pt idx="60">
                  <c:v>0.298591999527817</c:v>
                </c:pt>
                <c:pt idx="61">
                  <c:v>0.297857548421657</c:v>
                </c:pt>
                <c:pt idx="62">
                  <c:v>0.297114525071362</c:v>
                </c:pt>
                <c:pt idx="63">
                  <c:v>0.296362831835177</c:v>
                </c:pt>
                <c:pt idx="64">
                  <c:v>0.295602369713207</c:v>
                </c:pt>
                <c:pt idx="65">
                  <c:v>0.294833038324338</c:v>
                </c:pt>
                <c:pt idx="66">
                  <c:v>0.294054735882687</c:v>
                </c:pt>
                <c:pt idx="67">
                  <c:v>0.293267359173577</c:v>
                </c:pt>
                <c:pt idx="68">
                  <c:v>0.292470803529016</c:v>
                </c:pt>
                <c:pt idx="69">
                  <c:v>0.291664962802681</c:v>
                </c:pt>
                <c:pt idx="70">
                  <c:v>0.290849729344376</c:v>
                </c:pt>
                <c:pt idx="71">
                  <c:v>0.290024993973977</c:v>
                </c:pt>
                <c:pt idx="72">
                  <c:v>0.289190645954824</c:v>
                </c:pt>
                <c:pt idx="73">
                  <c:v>0.288346572966568</c:v>
                </c:pt>
                <c:pt idx="74">
                  <c:v>0.28749266107745</c:v>
                </c:pt>
                <c:pt idx="75">
                  <c:v>0.286628794716002</c:v>
                </c:pt>
                <c:pt idx="76">
                  <c:v>0.285754856642149</c:v>
                </c:pt>
                <c:pt idx="77">
                  <c:v>0.284870727917705</c:v>
                </c:pt>
                <c:pt idx="78">
                  <c:v>0.283976287876248</c:v>
                </c:pt>
                <c:pt idx="79">
                  <c:v>0.28307141409235</c:v>
                </c:pt>
                <c:pt idx="80">
                  <c:v>0.282155982350161</c:v>
                </c:pt>
                <c:pt idx="81">
                  <c:v>0.281229866611308</c:v>
                </c:pt>
                <c:pt idx="82">
                  <c:v>0.280292938982122</c:v>
                </c:pt>
                <c:pt idx="83">
                  <c:v>0.279345069680148</c:v>
                </c:pt>
                <c:pt idx="84">
                  <c:v>0.278386126999937</c:v>
                </c:pt>
                <c:pt idx="85">
                  <c:v>0.277415977278096</c:v>
                </c:pt>
                <c:pt idx="86">
                  <c:v>0.276434484857578</c:v>
                </c:pt>
                <c:pt idx="87">
                  <c:v>0.275441512051193</c:v>
                </c:pt>
                <c:pt idx="88">
                  <c:v>0.27443691910432</c:v>
                </c:pt>
                <c:pt idx="89">
                  <c:v>0.273420564156799</c:v>
                </c:pt>
                <c:pt idx="90">
                  <c:v>0.272392303203983</c:v>
                </c:pt>
                <c:pt idx="91">
                  <c:v>0.271351990056926</c:v>
                </c:pt>
                <c:pt idx="92">
                  <c:v>0.27029947630169</c:v>
                </c:pt>
                <c:pt idx="93">
                  <c:v>0.269234611257738</c:v>
                </c:pt>
                <c:pt idx="94">
                  <c:v>0.268157241935408</c:v>
                </c:pt>
                <c:pt idx="95">
                  <c:v>0.267067212992414</c:v>
                </c:pt>
                <c:pt idx="96">
                  <c:v>0.265964366689383</c:v>
                </c:pt>
                <c:pt idx="97">
                  <c:v>0.264848542844373</c:v>
                </c:pt>
                <c:pt idx="98">
                  <c:v>0.263719578786368</c:v>
                </c:pt>
                <c:pt idx="99">
                  <c:v>0.262577309307705</c:v>
                </c:pt>
                <c:pt idx="100">
                  <c:v>0.261421566615412</c:v>
                </c:pt>
                <c:pt idx="101">
                  <c:v>0.260252180281438</c:v>
                </c:pt>
                <c:pt idx="102">
                  <c:v>0.259068977191719</c:v>
                </c:pt>
                <c:pt idx="103">
                  <c:v>0.25787178149408</c:v>
                </c:pt>
                <c:pt idx="104">
                  <c:v>0.256660414544917</c:v>
                </c:pt>
                <c:pt idx="105">
                  <c:v>0.255434694854639</c:v>
                </c:pt>
                <c:pt idx="106">
                  <c:v>0.25419443803183</c:v>
                </c:pt>
                <c:pt idx="107">
                  <c:v>0.252939456726098</c:v>
                </c:pt>
                <c:pt idx="108">
                  <c:v>0.251669560569583</c:v>
                </c:pt>
                <c:pt idx="109">
                  <c:v>0.250384556117063</c:v>
                </c:pt>
                <c:pt idx="110">
                  <c:v>0.249084246784655</c:v>
                </c:pt>
                <c:pt idx="111">
                  <c:v>0.247768432787032</c:v>
                </c:pt>
                <c:pt idx="112">
                  <c:v>0.246436911073152</c:v>
                </c:pt>
                <c:pt idx="113">
                  <c:v>0.245089475260433</c:v>
                </c:pt>
                <c:pt idx="114">
                  <c:v>0.243725915567329</c:v>
                </c:pt>
                <c:pt idx="115">
                  <c:v>0.242346018744287</c:v>
                </c:pt>
                <c:pt idx="116">
                  <c:v>0.24094956800301</c:v>
                </c:pt>
                <c:pt idx="117">
                  <c:v>0.239536342943989</c:v>
                </c:pt>
                <c:pt idx="118">
                  <c:v>0.238106119482266</c:v>
                </c:pt>
                <c:pt idx="119">
                  <c:v>0.236658669771353</c:v>
                </c:pt>
                <c:pt idx="120">
                  <c:v>0.235193762125278</c:v>
                </c:pt>
                <c:pt idx="121">
                  <c:v>0.233711160938688</c:v>
                </c:pt>
                <c:pt idx="122">
                  <c:v>0.232210626604958</c:v>
                </c:pt>
                <c:pt idx="123">
                  <c:v>0.230691915432244</c:v>
                </c:pt>
                <c:pt idx="124">
                  <c:v>0.229154779557433</c:v>
                </c:pt>
                <c:pt idx="125">
                  <c:v>0.227598966857907</c:v>
                </c:pt>
                <c:pt idx="126">
                  <c:v>0.226024220861071</c:v>
                </c:pt>
                <c:pt idx="127">
                  <c:v>0.224430280651578</c:v>
                </c:pt>
                <c:pt idx="128">
                  <c:v>0.222816880776175</c:v>
                </c:pt>
                <c:pt idx="129">
                  <c:v>0.221183751146105</c:v>
                </c:pt>
                <c:pt idx="130">
                  <c:v>0.219530616936988</c:v>
                </c:pt>
                <c:pt idx="131">
                  <c:v>0.217857198486109</c:v>
                </c:pt>
                <c:pt idx="132">
                  <c:v>0.216163211187028</c:v>
                </c:pt>
                <c:pt idx="133">
                  <c:v>0.214448365381435</c:v>
                </c:pt>
                <c:pt idx="134">
                  <c:v>0.212712366248168</c:v>
                </c:pt>
                <c:pt idx="135">
                  <c:v>0.210954913689297</c:v>
                </c:pt>
                <c:pt idx="136">
                  <c:v>0.209175702213194</c:v>
                </c:pt>
                <c:pt idx="137">
                  <c:v>0.20737442081449</c:v>
                </c:pt>
                <c:pt idx="138">
                  <c:v>0.205550752850825</c:v>
                </c:pt>
                <c:pt idx="139">
                  <c:v>0.203704375916284</c:v>
                </c:pt>
                <c:pt idx="140">
                  <c:v>0.201834961711429</c:v>
                </c:pt>
                <c:pt idx="141">
                  <c:v>0.199942175909796</c:v>
                </c:pt>
                <c:pt idx="142">
                  <c:v>0.198025678020773</c:v>
                </c:pt>
                <c:pt idx="143">
                  <c:v>0.196085121248724</c:v>
                </c:pt>
                <c:pt idx="144">
                  <c:v>0.194120152348241</c:v>
                </c:pt>
                <c:pt idx="145">
                  <c:v>0.19213041147541</c:v>
                </c:pt>
                <c:pt idx="146">
                  <c:v>0.190115532034949</c:v>
                </c:pt>
                <c:pt idx="147">
                  <c:v>0.188075140523095</c:v>
                </c:pt>
                <c:pt idx="148">
                  <c:v>0.186008856366096</c:v>
                </c:pt>
                <c:pt idx="149">
                  <c:v>0.183916291754162</c:v>
                </c:pt>
                <c:pt idx="150">
                  <c:v>0.181797051470731</c:v>
                </c:pt>
                <c:pt idx="151">
                  <c:v>0.179650732716889</c:v>
                </c:pt>
                <c:pt idx="152">
                  <c:v>0.177476924930793</c:v>
                </c:pt>
                <c:pt idx="153">
                  <c:v>0.175275209601918</c:v>
                </c:pt>
                <c:pt idx="154">
                  <c:v>0.173045160079959</c:v>
                </c:pt>
                <c:pt idx="155">
                  <c:v>0.170786341378213</c:v>
                </c:pt>
                <c:pt idx="156">
                  <c:v>0.16849830997125</c:v>
                </c:pt>
                <c:pt idx="157">
                  <c:v>0.166180613586674</c:v>
                </c:pt>
                <c:pt idx="158">
                  <c:v>0.163832790990781</c:v>
                </c:pt>
                <c:pt idx="159">
                  <c:v>0.161454371767897</c:v>
                </c:pt>
                <c:pt idx="160">
                  <c:v>0.159044876093182</c:v>
                </c:pt>
                <c:pt idx="161">
                  <c:v>0.15660381449867</c:v>
                </c:pt>
                <c:pt idx="162">
                  <c:v>0.154130687632316</c:v>
                </c:pt>
                <c:pt idx="163">
                  <c:v>0.151624986009791</c:v>
                </c:pt>
                <c:pt idx="164">
                  <c:v>0.149086189758786</c:v>
                </c:pt>
                <c:pt idx="165">
                  <c:v>0.146513768355548</c:v>
                </c:pt>
                <c:pt idx="166">
                  <c:v>0.143907180353379</c:v>
                </c:pt>
                <c:pt idx="167">
                  <c:v>0.141265873102802</c:v>
                </c:pt>
                <c:pt idx="168">
                  <c:v>0.138589282463106</c:v>
                </c:pt>
                <c:pt idx="169">
                  <c:v>0.135876832504944</c:v>
                </c:pt>
                <c:pt idx="170">
                  <c:v>0.133127935203679</c:v>
                </c:pt>
                <c:pt idx="171">
                  <c:v>0.130341990123113</c:v>
                </c:pt>
                <c:pt idx="172">
                  <c:v>0.127518384089279</c:v>
                </c:pt>
                <c:pt idx="173">
                  <c:v>0.124656490853891</c:v>
                </c:pt>
                <c:pt idx="174">
                  <c:v>0.121755670747112</c:v>
                </c:pt>
                <c:pt idx="175">
                  <c:v>0.118815270319199</c:v>
                </c:pt>
                <c:pt idx="176">
                  <c:v>0.115834621970639</c:v>
                </c:pt>
                <c:pt idx="177">
                  <c:v>0.11281304357033</c:v>
                </c:pt>
                <c:pt idx="178">
                  <c:v>0.109749838061348</c:v>
                </c:pt>
                <c:pt idx="179">
                  <c:v>0.106644293053845</c:v>
                </c:pt>
                <c:pt idx="180">
                  <c:v>0.103495680404562</c:v>
                </c:pt>
                <c:pt idx="181">
                  <c:v>0.100303255782467</c:v>
                </c:pt>
                <c:pt idx="182">
                  <c:v>0.0970662582199517</c:v>
                </c:pt>
                <c:pt idx="183">
                  <c:v>0.0937839096490541</c:v>
                </c:pt>
                <c:pt idx="184">
                  <c:v>0.0904554144220964</c:v>
                </c:pt>
                <c:pt idx="185">
                  <c:v>0.0870799588161393</c:v>
                </c:pt>
                <c:pt idx="186">
                  <c:v>0.0836567105206039</c:v>
                </c:pt>
                <c:pt idx="187">
                  <c:v>0.0801848181073957</c:v>
                </c:pt>
                <c:pt idx="188">
                  <c:v>0.076663410482826</c:v>
                </c:pt>
                <c:pt idx="189">
                  <c:v>0.0730915963205986</c:v>
                </c:pt>
                <c:pt idx="190">
                  <c:v>0.0694684634750955</c:v>
                </c:pt>
                <c:pt idx="191">
                  <c:v>0.0657930783741575</c:v>
                </c:pt>
                <c:pt idx="192">
                  <c:v>0.0620644853905181</c:v>
                </c:pt>
                <c:pt idx="193">
                  <c:v>0.0582817061910133</c:v>
                </c:pt>
                <c:pt idx="194">
                  <c:v>0.054443739062642</c:v>
                </c:pt>
                <c:pt idx="195">
                  <c:v>0.0505495582145122</c:v>
                </c:pt>
                <c:pt idx="196">
                  <c:v>0.0465981130546626</c:v>
                </c:pt>
                <c:pt idx="197">
                  <c:v>0.042588327440695</c:v>
                </c:pt>
                <c:pt idx="198">
                  <c:v>0.0385190989031063</c:v>
                </c:pt>
                <c:pt idx="199">
                  <c:v>0.0343892978401545</c:v>
                </c:pt>
                <c:pt idx="200">
                  <c:v>0.0301977666830316</c:v>
                </c:pt>
              </c:numCache>
            </c:numRef>
          </c:yVal>
          <c:smooth val="0"/>
        </c:ser>
        <c:ser>
          <c:idx val="3"/>
          <c:order val="2"/>
          <c:spPr>
            <a:effectLst/>
          </c:spPr>
          <c:marker>
            <c:symbol val="diamond"/>
            <c:size val="4"/>
            <c:spPr>
              <a:solidFill>
                <a:schemeClr val="tx2">
                  <a:lumMod val="75000"/>
                </a:schemeClr>
              </a:solidFill>
              <a:ln>
                <a:noFill/>
              </a:ln>
              <a:effectLst/>
            </c:spPr>
          </c:marker>
          <c:xVal>
            <c:numRef>
              <c:f>'Non-modal partial melting'!$A$15:$A$215</c:f>
              <c:numCache>
                <c:formatCode>General</c:formatCode>
                <c:ptCount val="201"/>
                <c:pt idx="0">
                  <c:v>0.0</c:v>
                </c:pt>
                <c:pt idx="1">
                  <c:v>0.001</c:v>
                </c:pt>
                <c:pt idx="2">
                  <c:v>0.002</c:v>
                </c:pt>
                <c:pt idx="3">
                  <c:v>0.003</c:v>
                </c:pt>
                <c:pt idx="4">
                  <c:v>0.004</c:v>
                </c:pt>
                <c:pt idx="5">
                  <c:v>0.005</c:v>
                </c:pt>
                <c:pt idx="6">
                  <c:v>0.006</c:v>
                </c:pt>
                <c:pt idx="7">
                  <c:v>0.007</c:v>
                </c:pt>
                <c:pt idx="8">
                  <c:v>0.008</c:v>
                </c:pt>
                <c:pt idx="9">
                  <c:v>0.009</c:v>
                </c:pt>
                <c:pt idx="10">
                  <c:v>0.01</c:v>
                </c:pt>
                <c:pt idx="11">
                  <c:v>0.011</c:v>
                </c:pt>
                <c:pt idx="12">
                  <c:v>0.012</c:v>
                </c:pt>
                <c:pt idx="13">
                  <c:v>0.013</c:v>
                </c:pt>
                <c:pt idx="14">
                  <c:v>0.014</c:v>
                </c:pt>
                <c:pt idx="15">
                  <c:v>0.015</c:v>
                </c:pt>
                <c:pt idx="16">
                  <c:v>0.016</c:v>
                </c:pt>
                <c:pt idx="17">
                  <c:v>0.017</c:v>
                </c:pt>
                <c:pt idx="18">
                  <c:v>0.018</c:v>
                </c:pt>
                <c:pt idx="19">
                  <c:v>0.019</c:v>
                </c:pt>
                <c:pt idx="20">
                  <c:v>0.02</c:v>
                </c:pt>
                <c:pt idx="21">
                  <c:v>0.021</c:v>
                </c:pt>
                <c:pt idx="22">
                  <c:v>0.022</c:v>
                </c:pt>
                <c:pt idx="23">
                  <c:v>0.023</c:v>
                </c:pt>
                <c:pt idx="24">
                  <c:v>0.024</c:v>
                </c:pt>
                <c:pt idx="25">
                  <c:v>0.025</c:v>
                </c:pt>
                <c:pt idx="26">
                  <c:v>0.026</c:v>
                </c:pt>
                <c:pt idx="27">
                  <c:v>0.027</c:v>
                </c:pt>
                <c:pt idx="28">
                  <c:v>0.028</c:v>
                </c:pt>
                <c:pt idx="29">
                  <c:v>0.029</c:v>
                </c:pt>
                <c:pt idx="30">
                  <c:v>0.03</c:v>
                </c:pt>
                <c:pt idx="31">
                  <c:v>0.031</c:v>
                </c:pt>
                <c:pt idx="32">
                  <c:v>0.032</c:v>
                </c:pt>
                <c:pt idx="33">
                  <c:v>0.033</c:v>
                </c:pt>
                <c:pt idx="34">
                  <c:v>0.034</c:v>
                </c:pt>
                <c:pt idx="35">
                  <c:v>0.035</c:v>
                </c:pt>
                <c:pt idx="36">
                  <c:v>0.036</c:v>
                </c:pt>
                <c:pt idx="37">
                  <c:v>0.037</c:v>
                </c:pt>
                <c:pt idx="38">
                  <c:v>0.038</c:v>
                </c:pt>
                <c:pt idx="39">
                  <c:v>0.039</c:v>
                </c:pt>
                <c:pt idx="40">
                  <c:v>0.04</c:v>
                </c:pt>
                <c:pt idx="41">
                  <c:v>0.041</c:v>
                </c:pt>
                <c:pt idx="42">
                  <c:v>0.042</c:v>
                </c:pt>
                <c:pt idx="43">
                  <c:v>0.043</c:v>
                </c:pt>
                <c:pt idx="44">
                  <c:v>0.044</c:v>
                </c:pt>
                <c:pt idx="45">
                  <c:v>0.045</c:v>
                </c:pt>
                <c:pt idx="46">
                  <c:v>0.046</c:v>
                </c:pt>
                <c:pt idx="47">
                  <c:v>0.047</c:v>
                </c:pt>
                <c:pt idx="48">
                  <c:v>0.048</c:v>
                </c:pt>
                <c:pt idx="49">
                  <c:v>0.049</c:v>
                </c:pt>
                <c:pt idx="50">
                  <c:v>0.05</c:v>
                </c:pt>
                <c:pt idx="51">
                  <c:v>0.051</c:v>
                </c:pt>
                <c:pt idx="52">
                  <c:v>0.052</c:v>
                </c:pt>
                <c:pt idx="53">
                  <c:v>0.053</c:v>
                </c:pt>
                <c:pt idx="54">
                  <c:v>0.054</c:v>
                </c:pt>
                <c:pt idx="55">
                  <c:v>0.055</c:v>
                </c:pt>
                <c:pt idx="56">
                  <c:v>0.056</c:v>
                </c:pt>
                <c:pt idx="57">
                  <c:v>0.057</c:v>
                </c:pt>
                <c:pt idx="58">
                  <c:v>0.058</c:v>
                </c:pt>
                <c:pt idx="59">
                  <c:v>0.059</c:v>
                </c:pt>
                <c:pt idx="60">
                  <c:v>0.06</c:v>
                </c:pt>
                <c:pt idx="61">
                  <c:v>0.061</c:v>
                </c:pt>
                <c:pt idx="62">
                  <c:v>0.062</c:v>
                </c:pt>
                <c:pt idx="63">
                  <c:v>0.063</c:v>
                </c:pt>
                <c:pt idx="64">
                  <c:v>0.064</c:v>
                </c:pt>
                <c:pt idx="65">
                  <c:v>0.065</c:v>
                </c:pt>
                <c:pt idx="66">
                  <c:v>0.066</c:v>
                </c:pt>
                <c:pt idx="67">
                  <c:v>0.067</c:v>
                </c:pt>
                <c:pt idx="68">
                  <c:v>0.068</c:v>
                </c:pt>
                <c:pt idx="69">
                  <c:v>0.069</c:v>
                </c:pt>
                <c:pt idx="70">
                  <c:v>0.07</c:v>
                </c:pt>
                <c:pt idx="71">
                  <c:v>0.071</c:v>
                </c:pt>
                <c:pt idx="72">
                  <c:v>0.072</c:v>
                </c:pt>
                <c:pt idx="73">
                  <c:v>0.073</c:v>
                </c:pt>
                <c:pt idx="74">
                  <c:v>0.074</c:v>
                </c:pt>
                <c:pt idx="75">
                  <c:v>0.075</c:v>
                </c:pt>
                <c:pt idx="76">
                  <c:v>0.076</c:v>
                </c:pt>
                <c:pt idx="77">
                  <c:v>0.077</c:v>
                </c:pt>
                <c:pt idx="78">
                  <c:v>0.078</c:v>
                </c:pt>
                <c:pt idx="79">
                  <c:v>0.079</c:v>
                </c:pt>
                <c:pt idx="80">
                  <c:v>0.08</c:v>
                </c:pt>
                <c:pt idx="81">
                  <c:v>0.081</c:v>
                </c:pt>
                <c:pt idx="82">
                  <c:v>0.082</c:v>
                </c:pt>
                <c:pt idx="83">
                  <c:v>0.083</c:v>
                </c:pt>
                <c:pt idx="84">
                  <c:v>0.084</c:v>
                </c:pt>
                <c:pt idx="85">
                  <c:v>0.085</c:v>
                </c:pt>
                <c:pt idx="86">
                  <c:v>0.086</c:v>
                </c:pt>
                <c:pt idx="87">
                  <c:v>0.087</c:v>
                </c:pt>
                <c:pt idx="88">
                  <c:v>0.088</c:v>
                </c:pt>
                <c:pt idx="89">
                  <c:v>0.089</c:v>
                </c:pt>
                <c:pt idx="90">
                  <c:v>0.09</c:v>
                </c:pt>
                <c:pt idx="91">
                  <c:v>0.091</c:v>
                </c:pt>
                <c:pt idx="92">
                  <c:v>0.092</c:v>
                </c:pt>
                <c:pt idx="93">
                  <c:v>0.093</c:v>
                </c:pt>
                <c:pt idx="94">
                  <c:v>0.094</c:v>
                </c:pt>
                <c:pt idx="95">
                  <c:v>0.095</c:v>
                </c:pt>
                <c:pt idx="96">
                  <c:v>0.096</c:v>
                </c:pt>
                <c:pt idx="97">
                  <c:v>0.097</c:v>
                </c:pt>
                <c:pt idx="98">
                  <c:v>0.098</c:v>
                </c:pt>
                <c:pt idx="99">
                  <c:v>0.099</c:v>
                </c:pt>
                <c:pt idx="100">
                  <c:v>0.1</c:v>
                </c:pt>
                <c:pt idx="101">
                  <c:v>0.101</c:v>
                </c:pt>
                <c:pt idx="102">
                  <c:v>0.102</c:v>
                </c:pt>
                <c:pt idx="103">
                  <c:v>0.103</c:v>
                </c:pt>
                <c:pt idx="104">
                  <c:v>0.104</c:v>
                </c:pt>
                <c:pt idx="105">
                  <c:v>0.105</c:v>
                </c:pt>
                <c:pt idx="106">
                  <c:v>0.106</c:v>
                </c:pt>
                <c:pt idx="107">
                  <c:v>0.107</c:v>
                </c:pt>
                <c:pt idx="108">
                  <c:v>0.108</c:v>
                </c:pt>
                <c:pt idx="109">
                  <c:v>0.109</c:v>
                </c:pt>
                <c:pt idx="110">
                  <c:v>0.11</c:v>
                </c:pt>
                <c:pt idx="111">
                  <c:v>0.111</c:v>
                </c:pt>
                <c:pt idx="112">
                  <c:v>0.112</c:v>
                </c:pt>
                <c:pt idx="113">
                  <c:v>0.113</c:v>
                </c:pt>
                <c:pt idx="114">
                  <c:v>0.114</c:v>
                </c:pt>
                <c:pt idx="115">
                  <c:v>0.115</c:v>
                </c:pt>
                <c:pt idx="116">
                  <c:v>0.116</c:v>
                </c:pt>
                <c:pt idx="117">
                  <c:v>0.117</c:v>
                </c:pt>
                <c:pt idx="118">
                  <c:v>0.118</c:v>
                </c:pt>
                <c:pt idx="119">
                  <c:v>0.119</c:v>
                </c:pt>
                <c:pt idx="120">
                  <c:v>0.12</c:v>
                </c:pt>
                <c:pt idx="121">
                  <c:v>0.121</c:v>
                </c:pt>
                <c:pt idx="122">
                  <c:v>0.122</c:v>
                </c:pt>
                <c:pt idx="123">
                  <c:v>0.123</c:v>
                </c:pt>
                <c:pt idx="124">
                  <c:v>0.124</c:v>
                </c:pt>
                <c:pt idx="125">
                  <c:v>0.125</c:v>
                </c:pt>
                <c:pt idx="126">
                  <c:v>0.126</c:v>
                </c:pt>
                <c:pt idx="127">
                  <c:v>0.127</c:v>
                </c:pt>
                <c:pt idx="128">
                  <c:v>0.128</c:v>
                </c:pt>
                <c:pt idx="129">
                  <c:v>0.129</c:v>
                </c:pt>
                <c:pt idx="130">
                  <c:v>0.13</c:v>
                </c:pt>
                <c:pt idx="131">
                  <c:v>0.131</c:v>
                </c:pt>
                <c:pt idx="132">
                  <c:v>0.132</c:v>
                </c:pt>
                <c:pt idx="133">
                  <c:v>0.133</c:v>
                </c:pt>
                <c:pt idx="134">
                  <c:v>0.134</c:v>
                </c:pt>
                <c:pt idx="135">
                  <c:v>0.135</c:v>
                </c:pt>
                <c:pt idx="136">
                  <c:v>0.136</c:v>
                </c:pt>
                <c:pt idx="137">
                  <c:v>0.137</c:v>
                </c:pt>
                <c:pt idx="138">
                  <c:v>0.138</c:v>
                </c:pt>
                <c:pt idx="139">
                  <c:v>0.139</c:v>
                </c:pt>
                <c:pt idx="140">
                  <c:v>0.14</c:v>
                </c:pt>
                <c:pt idx="141">
                  <c:v>0.141</c:v>
                </c:pt>
                <c:pt idx="142">
                  <c:v>0.142</c:v>
                </c:pt>
                <c:pt idx="143">
                  <c:v>0.143</c:v>
                </c:pt>
                <c:pt idx="144">
                  <c:v>0.144</c:v>
                </c:pt>
                <c:pt idx="145">
                  <c:v>0.145</c:v>
                </c:pt>
                <c:pt idx="146">
                  <c:v>0.146</c:v>
                </c:pt>
                <c:pt idx="147">
                  <c:v>0.147</c:v>
                </c:pt>
                <c:pt idx="148">
                  <c:v>0.148</c:v>
                </c:pt>
                <c:pt idx="149">
                  <c:v>0.149</c:v>
                </c:pt>
                <c:pt idx="150">
                  <c:v>0.15</c:v>
                </c:pt>
                <c:pt idx="151">
                  <c:v>0.151</c:v>
                </c:pt>
                <c:pt idx="152">
                  <c:v>0.152</c:v>
                </c:pt>
                <c:pt idx="153">
                  <c:v>0.153</c:v>
                </c:pt>
                <c:pt idx="154">
                  <c:v>0.154</c:v>
                </c:pt>
                <c:pt idx="155">
                  <c:v>0.155</c:v>
                </c:pt>
                <c:pt idx="156">
                  <c:v>0.156</c:v>
                </c:pt>
                <c:pt idx="157">
                  <c:v>0.157</c:v>
                </c:pt>
                <c:pt idx="158">
                  <c:v>0.158</c:v>
                </c:pt>
                <c:pt idx="159">
                  <c:v>0.159</c:v>
                </c:pt>
                <c:pt idx="160">
                  <c:v>0.16</c:v>
                </c:pt>
                <c:pt idx="161">
                  <c:v>0.161</c:v>
                </c:pt>
                <c:pt idx="162">
                  <c:v>0.162</c:v>
                </c:pt>
                <c:pt idx="163">
                  <c:v>0.163</c:v>
                </c:pt>
                <c:pt idx="164">
                  <c:v>0.164</c:v>
                </c:pt>
                <c:pt idx="165">
                  <c:v>0.165</c:v>
                </c:pt>
                <c:pt idx="166">
                  <c:v>0.166</c:v>
                </c:pt>
                <c:pt idx="167">
                  <c:v>0.167</c:v>
                </c:pt>
                <c:pt idx="168">
                  <c:v>0.168</c:v>
                </c:pt>
                <c:pt idx="169">
                  <c:v>0.169</c:v>
                </c:pt>
                <c:pt idx="170">
                  <c:v>0.17</c:v>
                </c:pt>
                <c:pt idx="171">
                  <c:v>0.171</c:v>
                </c:pt>
                <c:pt idx="172">
                  <c:v>0.172</c:v>
                </c:pt>
                <c:pt idx="173">
                  <c:v>0.173</c:v>
                </c:pt>
                <c:pt idx="174">
                  <c:v>0.174</c:v>
                </c:pt>
                <c:pt idx="175">
                  <c:v>0.175</c:v>
                </c:pt>
                <c:pt idx="176">
                  <c:v>0.176</c:v>
                </c:pt>
                <c:pt idx="177">
                  <c:v>0.177</c:v>
                </c:pt>
                <c:pt idx="178">
                  <c:v>0.178</c:v>
                </c:pt>
                <c:pt idx="179">
                  <c:v>0.179</c:v>
                </c:pt>
                <c:pt idx="180">
                  <c:v>0.18</c:v>
                </c:pt>
                <c:pt idx="181">
                  <c:v>0.181</c:v>
                </c:pt>
                <c:pt idx="182">
                  <c:v>0.182</c:v>
                </c:pt>
                <c:pt idx="183">
                  <c:v>0.183</c:v>
                </c:pt>
                <c:pt idx="184">
                  <c:v>0.184</c:v>
                </c:pt>
                <c:pt idx="185">
                  <c:v>0.185</c:v>
                </c:pt>
                <c:pt idx="186">
                  <c:v>0.186</c:v>
                </c:pt>
                <c:pt idx="187">
                  <c:v>0.187</c:v>
                </c:pt>
                <c:pt idx="188">
                  <c:v>0.188</c:v>
                </c:pt>
                <c:pt idx="189">
                  <c:v>0.189</c:v>
                </c:pt>
                <c:pt idx="190">
                  <c:v>0.19</c:v>
                </c:pt>
                <c:pt idx="191">
                  <c:v>0.191</c:v>
                </c:pt>
                <c:pt idx="192">
                  <c:v>0.192</c:v>
                </c:pt>
                <c:pt idx="193">
                  <c:v>0.193</c:v>
                </c:pt>
                <c:pt idx="194">
                  <c:v>0.194</c:v>
                </c:pt>
                <c:pt idx="195">
                  <c:v>0.195</c:v>
                </c:pt>
                <c:pt idx="196">
                  <c:v>0.196</c:v>
                </c:pt>
                <c:pt idx="197">
                  <c:v>0.197</c:v>
                </c:pt>
                <c:pt idx="198">
                  <c:v>0.198</c:v>
                </c:pt>
                <c:pt idx="199">
                  <c:v>0.199</c:v>
                </c:pt>
                <c:pt idx="200">
                  <c:v>0.2</c:v>
                </c:pt>
              </c:numCache>
            </c:numRef>
          </c:xVal>
          <c:yVal>
            <c:numRef>
              <c:f>'Non-modal partial melting'!$T$15:$T$215</c:f>
              <c:numCache>
                <c:formatCode>0.000</c:formatCode>
                <c:ptCount val="201"/>
                <c:pt idx="0">
                  <c:v>3.5</c:v>
                </c:pt>
                <c:pt idx="1">
                  <c:v>3.503497142399862</c:v>
                </c:pt>
                <c:pt idx="2">
                  <c:v>3.507001229186487</c:v>
                </c:pt>
                <c:pt idx="3">
                  <c:v>3.51051228028757</c:v>
                </c:pt>
                <c:pt idx="4">
                  <c:v>3.514030315691182</c:v>
                </c:pt>
                <c:pt idx="5">
                  <c:v>3.517555355445571</c:v>
                </c:pt>
                <c:pt idx="6">
                  <c:v>3.521087419658957</c:v>
                </c:pt>
                <c:pt idx="7">
                  <c:v>3.524626528499289</c:v>
                </c:pt>
                <c:pt idx="8">
                  <c:v>3.528172702194003</c:v>
                </c:pt>
                <c:pt idx="9">
                  <c:v>3.531725961029751</c:v>
                </c:pt>
                <c:pt idx="10">
                  <c:v>3.535286325352111</c:v>
                </c:pt>
                <c:pt idx="11">
                  <c:v>3.538853815565282</c:v>
                </c:pt>
                <c:pt idx="12">
                  <c:v>3.542428452131756</c:v>
                </c:pt>
                <c:pt idx="13">
                  <c:v>3.546010255571961</c:v>
                </c:pt>
                <c:pt idx="14">
                  <c:v>3.549599246463893</c:v>
                </c:pt>
                <c:pt idx="15">
                  <c:v>3.553195445442716</c:v>
                </c:pt>
                <c:pt idx="16">
                  <c:v>3.556798873200333</c:v>
                </c:pt>
                <c:pt idx="17">
                  <c:v>3.56040955048495</c:v>
                </c:pt>
                <c:pt idx="18">
                  <c:v>3.564027498100591</c:v>
                </c:pt>
                <c:pt idx="19">
                  <c:v>3.567652736906596</c:v>
                </c:pt>
                <c:pt idx="20">
                  <c:v>3.57128528781709</c:v>
                </c:pt>
                <c:pt idx="21">
                  <c:v>3.57492517180042</c:v>
                </c:pt>
                <c:pt idx="22">
                  <c:v>3.57857240987856</c:v>
                </c:pt>
                <c:pt idx="23">
                  <c:v>3.582227023126481</c:v>
                </c:pt>
                <c:pt idx="24">
                  <c:v>3.585889032671492</c:v>
                </c:pt>
                <c:pt idx="25">
                  <c:v>3.58955845969254</c:v>
                </c:pt>
                <c:pt idx="26">
                  <c:v>3.593235325419473</c:v>
                </c:pt>
                <c:pt idx="27">
                  <c:v>3.596919651132268</c:v>
                </c:pt>
                <c:pt idx="28">
                  <c:v>3.600611458160216</c:v>
                </c:pt>
                <c:pt idx="29">
                  <c:v>3.604310767881061</c:v>
                </c:pt>
                <c:pt idx="30">
                  <c:v>3.608017601720101</c:v>
                </c:pt>
                <c:pt idx="31">
                  <c:v>3.611731981149238</c:v>
                </c:pt>
                <c:pt idx="32">
                  <c:v>3.615453927685981</c:v>
                </c:pt>
                <c:pt idx="33">
                  <c:v>3.619183462892402</c:v>
                </c:pt>
                <c:pt idx="34">
                  <c:v>3.622920608374032</c:v>
                </c:pt>
                <c:pt idx="35">
                  <c:v>3.626665385778712</c:v>
                </c:pt>
                <c:pt idx="36">
                  <c:v>3.630417816795377</c:v>
                </c:pt>
                <c:pt idx="37">
                  <c:v>3.634177923152786</c:v>
                </c:pt>
                <c:pt idx="38">
                  <c:v>3.637945726618187</c:v>
                </c:pt>
                <c:pt idx="39">
                  <c:v>3.64172124899592</c:v>
                </c:pt>
                <c:pt idx="40">
                  <c:v>3.645504512125945</c:v>
                </c:pt>
                <c:pt idx="41">
                  <c:v>3.64929553788231</c:v>
                </c:pt>
                <c:pt idx="42">
                  <c:v>3.653094348171524</c:v>
                </c:pt>
                <c:pt idx="43">
                  <c:v>3.656900964930882</c:v>
                </c:pt>
                <c:pt idx="44">
                  <c:v>3.660715410126678</c:v>
                </c:pt>
                <c:pt idx="45">
                  <c:v>3.664537705752345</c:v>
                </c:pt>
                <c:pt idx="46">
                  <c:v>3.668367873826523</c:v>
                </c:pt>
                <c:pt idx="47">
                  <c:v>3.672205936390992</c:v>
                </c:pt>
                <c:pt idx="48">
                  <c:v>3.67605191550855</c:v>
                </c:pt>
                <c:pt idx="49">
                  <c:v>3.679905833260762</c:v>
                </c:pt>
                <c:pt idx="50">
                  <c:v>3.68376771174561</c:v>
                </c:pt>
                <c:pt idx="51">
                  <c:v>3.687637573075032</c:v>
                </c:pt>
                <c:pt idx="52">
                  <c:v>3.691515439372331</c:v>
                </c:pt>
                <c:pt idx="53">
                  <c:v>3.695401332769482</c:v>
                </c:pt>
                <c:pt idx="54">
                  <c:v>3.699295275404283</c:v>
                </c:pt>
                <c:pt idx="55">
                  <c:v>3.703197289417394</c:v>
                </c:pt>
                <c:pt idx="56">
                  <c:v>3.707107396949213</c:v>
                </c:pt>
                <c:pt idx="57">
                  <c:v>3.711025620136613</c:v>
                </c:pt>
                <c:pt idx="58">
                  <c:v>3.714951981109521</c:v>
                </c:pt>
                <c:pt idx="59">
                  <c:v>3.718886501987326</c:v>
                </c:pt>
                <c:pt idx="60">
                  <c:v>3.722829204875119</c:v>
                </c:pt>
                <c:pt idx="61">
                  <c:v>3.726780111859741</c:v>
                </c:pt>
                <c:pt idx="62">
                  <c:v>3.730739245005656</c:v>
                </c:pt>
                <c:pt idx="63">
                  <c:v>3.734706626350601</c:v>
                </c:pt>
                <c:pt idx="64">
                  <c:v>3.738682277901037</c:v>
                </c:pt>
                <c:pt idx="65">
                  <c:v>3.742666221627376</c:v>
                </c:pt>
                <c:pt idx="66">
                  <c:v>3.746658479458965</c:v>
                </c:pt>
                <c:pt idx="67">
                  <c:v>3.75065907327883</c:v>
                </c:pt>
                <c:pt idx="68">
                  <c:v>3.754668024918155</c:v>
                </c:pt>
                <c:pt idx="69">
                  <c:v>3.758685356150485</c:v>
                </c:pt>
                <c:pt idx="70">
                  <c:v>3.762711088685643</c:v>
                </c:pt>
                <c:pt idx="71">
                  <c:v>3.766745244163343</c:v>
                </c:pt>
                <c:pt idx="72">
                  <c:v>3.770787844146466</c:v>
                </c:pt>
                <c:pt idx="73">
                  <c:v>3.774838910114018</c:v>
                </c:pt>
                <c:pt idx="74">
                  <c:v>3.778898463453713</c:v>
                </c:pt>
                <c:pt idx="75">
                  <c:v>3.782966525454181</c:v>
                </c:pt>
                <c:pt idx="76">
                  <c:v>3.78704311729678</c:v>
                </c:pt>
                <c:pt idx="77">
                  <c:v>3.791128260046971</c:v>
                </c:pt>
                <c:pt idx="78">
                  <c:v>3.795221974645271</c:v>
                </c:pt>
                <c:pt idx="79">
                  <c:v>3.799324281897701</c:v>
                </c:pt>
                <c:pt idx="80">
                  <c:v>3.803435202465756</c:v>
                </c:pt>
                <c:pt idx="81">
                  <c:v>3.807554756855837</c:v>
                </c:pt>
                <c:pt idx="82">
                  <c:v>3.811682965408122</c:v>
                </c:pt>
                <c:pt idx="83">
                  <c:v>3.815819848284835</c:v>
                </c:pt>
                <c:pt idx="84">
                  <c:v>3.8199654254579</c:v>
                </c:pt>
                <c:pt idx="85">
                  <c:v>3.824119716695909</c:v>
                </c:pt>
                <c:pt idx="86">
                  <c:v>3.828282741550387</c:v>
                </c:pt>
                <c:pt idx="87">
                  <c:v>3.832454519341307</c:v>
                </c:pt>
                <c:pt idx="88">
                  <c:v>3.836635069141796</c:v>
                </c:pt>
                <c:pt idx="89">
                  <c:v>3.840824409761995</c:v>
                </c:pt>
                <c:pt idx="90">
                  <c:v>3.845022559732015</c:v>
                </c:pt>
                <c:pt idx="91">
                  <c:v>3.849229537283929</c:v>
                </c:pt>
                <c:pt idx="92">
                  <c:v>3.853445360332736</c:v>
                </c:pt>
                <c:pt idx="93">
                  <c:v>3.857670046456243</c:v>
                </c:pt>
                <c:pt idx="94">
                  <c:v>3.861903612873773</c:v>
                </c:pt>
                <c:pt idx="95">
                  <c:v>3.866146076423648</c:v>
                </c:pt>
                <c:pt idx="96">
                  <c:v>3.87039745353933</c:v>
                </c:pt>
                <c:pt idx="97">
                  <c:v>3.874657760224177</c:v>
                </c:pt>
                <c:pt idx="98">
                  <c:v>3.878927012024668</c:v>
                </c:pt>
                <c:pt idx="99">
                  <c:v>3.88320522400203</c:v>
                </c:pt>
                <c:pt idx="100">
                  <c:v>3.887492410702141</c:v>
                </c:pt>
                <c:pt idx="101">
                  <c:v>3.891788586123587</c:v>
                </c:pt>
                <c:pt idx="102">
                  <c:v>3.896093763683755</c:v>
                </c:pt>
                <c:pt idx="103">
                  <c:v>3.900407956182796</c:v>
                </c:pt>
                <c:pt idx="104">
                  <c:v>3.90473117576534</c:v>
                </c:pt>
                <c:pt idx="105">
                  <c:v>3.909063433879762</c:v>
                </c:pt>
                <c:pt idx="106">
                  <c:v>3.913404741234856</c:v>
                </c:pt>
                <c:pt idx="107">
                  <c:v>3.917755107753684</c:v>
                </c:pt>
                <c:pt idx="108">
                  <c:v>3.922114542524426</c:v>
                </c:pt>
                <c:pt idx="109">
                  <c:v>3.926483053747975</c:v>
                </c:pt>
                <c:pt idx="110">
                  <c:v>3.93086064868204</c:v>
                </c:pt>
                <c:pt idx="111">
                  <c:v>3.935247333581488</c:v>
                </c:pt>
                <c:pt idx="112">
                  <c:v>3.939643113634617</c:v>
                </c:pt>
                <c:pt idx="113">
                  <c:v>3.944047992895048</c:v>
                </c:pt>
                <c:pt idx="114">
                  <c:v>3.948461974208883</c:v>
                </c:pt>
                <c:pt idx="115">
                  <c:v>3.95288505913674</c:v>
                </c:pt>
                <c:pt idx="116">
                  <c:v>3.957317247870243</c:v>
                </c:pt>
                <c:pt idx="117">
                  <c:v>3.961758539142519</c:v>
                </c:pt>
                <c:pt idx="118">
                  <c:v>3.96620893013217</c:v>
                </c:pt>
                <c:pt idx="119">
                  <c:v>3.970668416360203</c:v>
                </c:pt>
                <c:pt idx="120">
                  <c:v>3.97513699157927</c:v>
                </c:pt>
                <c:pt idx="121">
                  <c:v>3.979614647654581</c:v>
                </c:pt>
                <c:pt idx="122">
                  <c:v>3.984101374435728</c:v>
                </c:pt>
                <c:pt idx="123">
                  <c:v>3.988597159618628</c:v>
                </c:pt>
                <c:pt idx="124">
                  <c:v>3.99310198859667</c:v>
                </c:pt>
                <c:pt idx="125">
                  <c:v>3.99761584430009</c:v>
                </c:pt>
                <c:pt idx="126">
                  <c:v>4.002138707022464</c:v>
                </c:pt>
                <c:pt idx="127">
                  <c:v>4.006670554233124</c:v>
                </c:pt>
                <c:pt idx="128">
                  <c:v>4.011211360374117</c:v>
                </c:pt>
                <c:pt idx="129">
                  <c:v>4.015761096640262</c:v>
                </c:pt>
                <c:pt idx="130">
                  <c:v>4.02031973074058</c:v>
                </c:pt>
                <c:pt idx="131">
                  <c:v>4.024887226639295</c:v>
                </c:pt>
                <c:pt idx="132">
                  <c:v>4.029463544274307</c:v>
                </c:pt>
                <c:pt idx="133">
                  <c:v>4.034048639250848</c:v>
                </c:pt>
                <c:pt idx="134">
                  <c:v>4.038642462507707</c:v>
                </c:pt>
                <c:pt idx="135">
                  <c:v>4.043244959953162</c:v>
                </c:pt>
                <c:pt idx="136">
                  <c:v>4.047856072067352</c:v>
                </c:pt>
                <c:pt idx="137">
                  <c:v>4.052475733467404</c:v>
                </c:pt>
                <c:pt idx="138">
                  <c:v>4.05710387243125</c:v>
                </c:pt>
                <c:pt idx="139">
                  <c:v>4.061740410375448</c:v>
                </c:pt>
                <c:pt idx="140">
                  <c:v>4.066385261281738</c:v>
                </c:pt>
                <c:pt idx="141">
                  <c:v>4.07103833106643</c:v>
                </c:pt>
                <c:pt idx="142">
                  <c:v>4.075699516885799</c:v>
                </c:pt>
                <c:pt idx="143">
                  <c:v>4.080368706369872</c:v>
                </c:pt>
                <c:pt idx="144">
                  <c:v>4.085045776775773</c:v>
                </c:pt>
                <c:pt idx="145">
                  <c:v>4.08973059405067</c:v>
                </c:pt>
                <c:pt idx="146">
                  <c:v>4.094423011792864</c:v>
                </c:pt>
                <c:pt idx="147">
                  <c:v>4.099122870097839</c:v>
                </c:pt>
                <c:pt idx="148">
                  <c:v>4.10382999427419</c:v>
                </c:pt>
                <c:pt idx="149">
                  <c:v>4.108544193411978</c:v>
                </c:pt>
                <c:pt idx="150">
                  <c:v>4.113265258783359</c:v>
                </c:pt>
                <c:pt idx="151">
                  <c:v>4.117992962052107</c:v>
                </c:pt>
                <c:pt idx="152">
                  <c:v>4.122727053264891</c:v>
                </c:pt>
                <c:pt idx="153">
                  <c:v>4.127467258592622</c:v>
                </c:pt>
                <c:pt idx="154">
                  <c:v>4.132213277784855</c:v>
                </c:pt>
                <c:pt idx="155">
                  <c:v>4.136964781293802</c:v>
                </c:pt>
                <c:pt idx="156">
                  <c:v>4.141721407016861</c:v>
                </c:pt>
                <c:pt idx="157">
                  <c:v>4.146482756597293</c:v>
                </c:pt>
                <c:pt idx="158">
                  <c:v>4.15124839121154</c:v>
                </c:pt>
                <c:pt idx="159">
                  <c:v>4.156017826758142</c:v>
                </c:pt>
                <c:pt idx="160">
                  <c:v>4.16079052834666</c:v>
                </c:pt>
                <c:pt idx="161">
                  <c:v>4.165565903964934</c:v>
                </c:pt>
                <c:pt idx="162">
                  <c:v>4.17034329717805</c:v>
                </c:pt>
                <c:pt idx="163">
                  <c:v>4.175121978681881</c:v>
                </c:pt>
                <c:pt idx="164">
                  <c:v>4.179901136495912</c:v>
                </c:pt>
                <c:pt idx="165">
                  <c:v>4.184679864532581</c:v>
                </c:pt>
                <c:pt idx="166">
                  <c:v>4.189457149220753</c:v>
                </c:pt>
                <c:pt idx="167">
                  <c:v>4.194231853785625</c:v>
                </c:pt>
                <c:pt idx="168">
                  <c:v>4.19900269969164</c:v>
                </c:pt>
                <c:pt idx="169">
                  <c:v>4.203768244632652</c:v>
                </c:pt>
                <c:pt idx="170">
                  <c:v>4.208526856295891</c:v>
                </c:pt>
                <c:pt idx="171">
                  <c:v>4.213276680921738</c:v>
                </c:pt>
                <c:pt idx="172">
                  <c:v>4.21801560541385</c:v>
                </c:pt>
                <c:pt idx="173">
                  <c:v>4.222741211401464</c:v>
                </c:pt>
                <c:pt idx="174">
                  <c:v>4.22745071918647</c:v>
                </c:pt>
                <c:pt idx="175">
                  <c:v>4.23214091887784</c:v>
                </c:pt>
                <c:pt idx="176">
                  <c:v>4.236808085161274</c:v>
                </c:pt>
                <c:pt idx="177">
                  <c:v>4.24144787098012</c:v>
                </c:pt>
                <c:pt idx="178">
                  <c:v>4.246055173778094</c:v>
                </c:pt>
                <c:pt idx="179">
                  <c:v>4.250623965671355</c:v>
                </c:pt>
                <c:pt idx="180">
                  <c:v>4.25514707566749</c:v>
                </c:pt>
                <c:pt idx="181">
                  <c:v>4.259615907354592</c:v>
                </c:pt>
                <c:pt idx="182">
                  <c:v>4.264020068594278</c:v>
                </c:pt>
                <c:pt idx="183">
                  <c:v>4.268346879465695</c:v>
                </c:pt>
                <c:pt idx="184">
                  <c:v>4.272580709053469</c:v>
                </c:pt>
                <c:pt idx="185">
                  <c:v>4.276702067348219</c:v>
                </c:pt>
                <c:pt idx="186">
                  <c:v>4.280686339848102</c:v>
                </c:pt>
                <c:pt idx="187">
                  <c:v>4.28450198933902</c:v>
                </c:pt>
                <c:pt idx="188">
                  <c:v>4.288107943350826</c:v>
                </c:pt>
                <c:pt idx="189">
                  <c:v>4.291449701939804</c:v>
                </c:pt>
                <c:pt idx="190">
                  <c:v>4.294453369515485</c:v>
                </c:pt>
                <c:pt idx="191">
                  <c:v>4.297016192906842</c:v>
                </c:pt>
                <c:pt idx="192">
                  <c:v>4.29899096157743</c:v>
                </c:pt>
                <c:pt idx="193">
                  <c:v>4.300159061754673</c:v>
                </c:pt>
                <c:pt idx="194">
                  <c:v>4.300181228767418</c:v>
                </c:pt>
                <c:pt idx="195">
                  <c:v>4.298501017298734</c:v>
                </c:pt>
                <c:pt idx="196">
                  <c:v>4.294137939904687</c:v>
                </c:pt>
                <c:pt idx="197">
                  <c:v>4.285188526481321</c:v>
                </c:pt>
                <c:pt idx="198">
                  <c:v>4.26740610059461</c:v>
                </c:pt>
                <c:pt idx="199">
                  <c:v>4.228992329609334</c:v>
                </c:pt>
                <c:pt idx="200">
                  <c:v>4.120376769631419</c:v>
                </c:pt>
              </c:numCache>
            </c:numRef>
          </c:yVal>
          <c:smooth val="0"/>
        </c:ser>
        <c:dLbls>
          <c:showLegendKey val="0"/>
          <c:showVal val="0"/>
          <c:showCatName val="0"/>
          <c:showSerName val="0"/>
          <c:showPercent val="0"/>
          <c:showBubbleSize val="0"/>
        </c:dLbls>
        <c:axId val="-2108879672"/>
        <c:axId val="-2109255928"/>
      </c:scatterChart>
      <c:valAx>
        <c:axId val="-2108879672"/>
        <c:scaling>
          <c:orientation val="maxMin"/>
          <c:max val="0.25"/>
          <c:min val="0.0"/>
        </c:scaling>
        <c:delete val="0"/>
        <c:axPos val="b"/>
        <c:title>
          <c:tx>
            <c:rich>
              <a:bodyPr/>
              <a:lstStyle/>
              <a:p>
                <a:pPr>
                  <a:defRPr sz="1400"/>
                </a:pPr>
                <a:r>
                  <a:rPr lang="fr-FR" sz="1400"/>
                  <a:t>Fraction melt extracted</a:t>
                </a:r>
              </a:p>
            </c:rich>
          </c:tx>
          <c:overlay val="0"/>
        </c:title>
        <c:numFmt formatCode="0.00" sourceLinked="0"/>
        <c:majorTickMark val="out"/>
        <c:minorTickMark val="none"/>
        <c:tickLblPos val="nextTo"/>
        <c:crossAx val="-2109255928"/>
        <c:crosses val="autoZero"/>
        <c:crossBetween val="midCat"/>
      </c:valAx>
      <c:valAx>
        <c:axId val="-2109255928"/>
        <c:scaling>
          <c:orientation val="minMax"/>
        </c:scaling>
        <c:delete val="0"/>
        <c:axPos val="l"/>
        <c:majorGridlines>
          <c:spPr>
            <a:ln>
              <a:noFill/>
            </a:ln>
          </c:spPr>
        </c:majorGridlines>
        <c:title>
          <c:tx>
            <c:rich>
              <a:bodyPr rot="-5400000" vert="horz"/>
              <a:lstStyle/>
              <a:p>
                <a:pPr>
                  <a:defRPr sz="1400"/>
                </a:pPr>
                <a:r>
                  <a:rPr lang="fr-FR" sz="1400"/>
                  <a:t>[Os]</a:t>
                </a:r>
                <a:r>
                  <a:rPr lang="fr-FR" sz="1400" baseline="0"/>
                  <a:t> in residue (ppb)</a:t>
                </a:r>
                <a:endParaRPr lang="fr-FR" sz="1400"/>
              </a:p>
            </c:rich>
          </c:tx>
          <c:layout>
            <c:manualLayout>
              <c:xMode val="edge"/>
              <c:yMode val="edge"/>
              <c:x val="0.0194986072423398"/>
              <c:y val="0.226453078611075"/>
            </c:manualLayout>
          </c:layout>
          <c:overlay val="0"/>
        </c:title>
        <c:numFmt formatCode="0.00" sourceLinked="0"/>
        <c:majorTickMark val="out"/>
        <c:minorTickMark val="none"/>
        <c:tickLblPos val="nextTo"/>
        <c:crossAx val="-2108879672"/>
        <c:crosses val="max"/>
        <c:crossBetween val="midCat"/>
      </c:valAx>
      <c:spPr>
        <a:noFill/>
        <a:ln>
          <a:solidFill>
            <a:schemeClr val="tx1"/>
          </a:solidFill>
        </a:ln>
      </c:spPr>
    </c:plotArea>
    <c:plotVisOnly val="1"/>
    <c:dispBlanksAs val="gap"/>
    <c:showDLblsOverMax val="0"/>
  </c:chart>
  <c:printSettings>
    <c:headerFooter/>
    <c:pageMargins b="1.0" l="0.75" r="0.75" t="1.0"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1"/>
          <c:order val="0"/>
          <c:xVal>
            <c:numRef>
              <c:f>'Non-modal partial melting'!$C$15:$C$215</c:f>
              <c:numCache>
                <c:formatCode>0</c:formatCode>
                <c:ptCount val="201"/>
                <c:pt idx="0">
                  <c:v>553.5101749999999</c:v>
                </c:pt>
                <c:pt idx="1">
                  <c:v>551.3101164914913</c:v>
                </c:pt>
                <c:pt idx="2">
                  <c:v>549.105649048096</c:v>
                </c:pt>
                <c:pt idx="3">
                  <c:v>546.8967594032094</c:v>
                </c:pt>
                <c:pt idx="4">
                  <c:v>544.6834342369477</c:v>
                </c:pt>
                <c:pt idx="5">
                  <c:v>542.4656601758793</c:v>
                </c:pt>
                <c:pt idx="6">
                  <c:v>540.2434237927564</c:v>
                </c:pt>
                <c:pt idx="7">
                  <c:v>538.0167116062436</c:v>
                </c:pt>
                <c:pt idx="8">
                  <c:v>535.785510080645</c:v>
                </c:pt>
                <c:pt idx="9">
                  <c:v>533.5498056256304</c:v>
                </c:pt>
                <c:pt idx="10">
                  <c:v>531.3095845959596</c:v>
                </c:pt>
                <c:pt idx="11">
                  <c:v>529.0648332912031</c:v>
                </c:pt>
                <c:pt idx="12">
                  <c:v>526.8155379554655</c:v>
                </c:pt>
                <c:pt idx="13">
                  <c:v>524.5616847771021</c:v>
                </c:pt>
                <c:pt idx="14">
                  <c:v>522.3032598884381</c:v>
                </c:pt>
                <c:pt idx="15">
                  <c:v>520.0402493654821</c:v>
                </c:pt>
                <c:pt idx="16">
                  <c:v>517.772639227642</c:v>
                </c:pt>
                <c:pt idx="17">
                  <c:v>515.5004154374363</c:v>
                </c:pt>
                <c:pt idx="18">
                  <c:v>513.2235639002035</c:v>
                </c:pt>
                <c:pt idx="19">
                  <c:v>510.9420704638123</c:v>
                </c:pt>
                <c:pt idx="20">
                  <c:v>508.6559209183672</c:v>
                </c:pt>
                <c:pt idx="21">
                  <c:v>506.3651009959141</c:v>
                </c:pt>
                <c:pt idx="22">
                  <c:v>504.069596370143</c:v>
                </c:pt>
                <c:pt idx="23">
                  <c:v>501.7693926560899</c:v>
                </c:pt>
                <c:pt idx="24">
                  <c:v>499.464475409836</c:v>
                </c:pt>
                <c:pt idx="25">
                  <c:v>497.154830128205</c:v>
                </c:pt>
                <c:pt idx="26">
                  <c:v>494.8404422484598</c:v>
                </c:pt>
                <c:pt idx="27">
                  <c:v>492.5212971479957</c:v>
                </c:pt>
                <c:pt idx="28">
                  <c:v>490.1973801440328</c:v>
                </c:pt>
                <c:pt idx="29">
                  <c:v>487.8686764933057</c:v>
                </c:pt>
                <c:pt idx="30">
                  <c:v>485.5351713917524</c:v>
                </c:pt>
                <c:pt idx="31">
                  <c:v>483.1968499742001</c:v>
                </c:pt>
                <c:pt idx="32">
                  <c:v>480.8536973140494</c:v>
                </c:pt>
                <c:pt idx="33">
                  <c:v>478.5056984229574</c:v>
                </c:pt>
                <c:pt idx="34">
                  <c:v>476.1528382505174</c:v>
                </c:pt>
                <c:pt idx="35">
                  <c:v>473.7951016839376</c:v>
                </c:pt>
                <c:pt idx="36">
                  <c:v>471.4324735477177</c:v>
                </c:pt>
                <c:pt idx="37">
                  <c:v>469.0649386033228</c:v>
                </c:pt>
                <c:pt idx="38">
                  <c:v>466.6924815488563</c:v>
                </c:pt>
                <c:pt idx="39">
                  <c:v>464.3150870187303</c:v>
                </c:pt>
                <c:pt idx="40">
                  <c:v>461.9327395833332</c:v>
                </c:pt>
                <c:pt idx="41">
                  <c:v>459.5454237486964</c:v>
                </c:pt>
                <c:pt idx="42">
                  <c:v>457.1531239561585</c:v>
                </c:pt>
                <c:pt idx="43">
                  <c:v>454.755824582027</c:v>
                </c:pt>
                <c:pt idx="44">
                  <c:v>452.3535099372383</c:v>
                </c:pt>
                <c:pt idx="45">
                  <c:v>449.9461642670155</c:v>
                </c:pt>
                <c:pt idx="46">
                  <c:v>447.5337717505239</c:v>
                </c:pt>
                <c:pt idx="47">
                  <c:v>445.1163165005245</c:v>
                </c:pt>
                <c:pt idx="48">
                  <c:v>442.693782563025</c:v>
                </c:pt>
                <c:pt idx="49">
                  <c:v>440.2661539169294</c:v>
                </c:pt>
                <c:pt idx="50">
                  <c:v>437.833414473684</c:v>
                </c:pt>
                <c:pt idx="51">
                  <c:v>435.3955480769229</c:v>
                </c:pt>
                <c:pt idx="52">
                  <c:v>432.9525385021095</c:v>
                </c:pt>
                <c:pt idx="53">
                  <c:v>430.5043694561772</c:v>
                </c:pt>
                <c:pt idx="54">
                  <c:v>428.0510245771668</c:v>
                </c:pt>
                <c:pt idx="55">
                  <c:v>425.5924874338622</c:v>
                </c:pt>
                <c:pt idx="56">
                  <c:v>423.1287415254235</c:v>
                </c:pt>
                <c:pt idx="57">
                  <c:v>420.6597702810178</c:v>
                </c:pt>
                <c:pt idx="58">
                  <c:v>418.1855570594478</c:v>
                </c:pt>
                <c:pt idx="59">
                  <c:v>415.7060851487776</c:v>
                </c:pt>
                <c:pt idx="60">
                  <c:v>413.2213377659572</c:v>
                </c:pt>
                <c:pt idx="61">
                  <c:v>410.7312980564428</c:v>
                </c:pt>
                <c:pt idx="62">
                  <c:v>408.2359490938164</c:v>
                </c:pt>
                <c:pt idx="63">
                  <c:v>405.7352738794021</c:v>
                </c:pt>
                <c:pt idx="64">
                  <c:v>403.2292553418802</c:v>
                </c:pt>
                <c:pt idx="65">
                  <c:v>400.7178763368981</c:v>
                </c:pt>
                <c:pt idx="66">
                  <c:v>398.2011196466807</c:v>
                </c:pt>
                <c:pt idx="67">
                  <c:v>395.6789679796353</c:v>
                </c:pt>
                <c:pt idx="68">
                  <c:v>393.1514039699568</c:v>
                </c:pt>
                <c:pt idx="69">
                  <c:v>390.6184101772286</c:v>
                </c:pt>
                <c:pt idx="70">
                  <c:v>388.0799690860212</c:v>
                </c:pt>
                <c:pt idx="71">
                  <c:v>385.5360631054895</c:v>
                </c:pt>
                <c:pt idx="72">
                  <c:v>382.9866745689652</c:v>
                </c:pt>
                <c:pt idx="73">
                  <c:v>380.4317857335488</c:v>
                </c:pt>
                <c:pt idx="74">
                  <c:v>377.8713787796974</c:v>
                </c:pt>
                <c:pt idx="75">
                  <c:v>375.3054358108106</c:v>
                </c:pt>
                <c:pt idx="76">
                  <c:v>372.7339388528136</c:v>
                </c:pt>
                <c:pt idx="77">
                  <c:v>370.1568698537375</c:v>
                </c:pt>
                <c:pt idx="78">
                  <c:v>367.5742106832969</c:v>
                </c:pt>
                <c:pt idx="79">
                  <c:v>364.9859431324645</c:v>
                </c:pt>
                <c:pt idx="80">
                  <c:v>362.3920489130432</c:v>
                </c:pt>
                <c:pt idx="81">
                  <c:v>359.7925096572359</c:v>
                </c:pt>
                <c:pt idx="82">
                  <c:v>357.1873069172111</c:v>
                </c:pt>
                <c:pt idx="83">
                  <c:v>354.5764221646671</c:v>
                </c:pt>
                <c:pt idx="84">
                  <c:v>351.9598367903927</c:v>
                </c:pt>
                <c:pt idx="85">
                  <c:v>349.3375321038248</c:v>
                </c:pt>
                <c:pt idx="86">
                  <c:v>346.7094893326037</c:v>
                </c:pt>
                <c:pt idx="87">
                  <c:v>344.0756896221246</c:v>
                </c:pt>
                <c:pt idx="88">
                  <c:v>341.4361140350875</c:v>
                </c:pt>
                <c:pt idx="89">
                  <c:v>338.7907435510425</c:v>
                </c:pt>
                <c:pt idx="90">
                  <c:v>336.1395590659338</c:v>
                </c:pt>
                <c:pt idx="91">
                  <c:v>333.4825413916388</c:v>
                </c:pt>
                <c:pt idx="92">
                  <c:v>330.8196712555063</c:v>
                </c:pt>
                <c:pt idx="93">
                  <c:v>328.1509292998895</c:v>
                </c:pt>
                <c:pt idx="94">
                  <c:v>325.4762960816774</c:v>
                </c:pt>
                <c:pt idx="95">
                  <c:v>322.7957520718229</c:v>
                </c:pt>
                <c:pt idx="96">
                  <c:v>320.109277654867</c:v>
                </c:pt>
                <c:pt idx="97">
                  <c:v>317.4168531284604</c:v>
                </c:pt>
                <c:pt idx="98">
                  <c:v>314.7184587028822</c:v>
                </c:pt>
                <c:pt idx="99">
                  <c:v>312.0140745005546</c:v>
                </c:pt>
                <c:pt idx="100">
                  <c:v>309.3036805555552</c:v>
                </c:pt>
                <c:pt idx="101">
                  <c:v>306.5872568131254</c:v>
                </c:pt>
                <c:pt idx="102">
                  <c:v>303.8647831291755</c:v>
                </c:pt>
                <c:pt idx="103">
                  <c:v>301.1362392697878</c:v>
                </c:pt>
                <c:pt idx="104">
                  <c:v>298.401604910714</c:v>
                </c:pt>
                <c:pt idx="105">
                  <c:v>295.6608596368711</c:v>
                </c:pt>
                <c:pt idx="106">
                  <c:v>292.9139829418341</c:v>
                </c:pt>
                <c:pt idx="107">
                  <c:v>290.1609542273233</c:v>
                </c:pt>
                <c:pt idx="108">
                  <c:v>287.4017528026902</c:v>
                </c:pt>
                <c:pt idx="109">
                  <c:v>284.6363578843992</c:v>
                </c:pt>
                <c:pt idx="110">
                  <c:v>281.8647485955052</c:v>
                </c:pt>
                <c:pt idx="111">
                  <c:v>279.086903965129</c:v>
                </c:pt>
                <c:pt idx="112">
                  <c:v>276.3028029279275</c:v>
                </c:pt>
                <c:pt idx="113">
                  <c:v>273.5124243235621</c:v>
                </c:pt>
                <c:pt idx="114">
                  <c:v>270.7157468961622</c:v>
                </c:pt>
                <c:pt idx="115">
                  <c:v>267.9127492937849</c:v>
                </c:pt>
                <c:pt idx="116">
                  <c:v>265.1034100678729</c:v>
                </c:pt>
                <c:pt idx="117">
                  <c:v>262.2877076727063</c:v>
                </c:pt>
                <c:pt idx="118">
                  <c:v>259.4656204648522</c:v>
                </c:pt>
                <c:pt idx="119">
                  <c:v>256.6371267026103</c:v>
                </c:pt>
                <c:pt idx="120">
                  <c:v>253.8022045454542</c:v>
                </c:pt>
                <c:pt idx="121">
                  <c:v>250.9608320534695</c:v>
                </c:pt>
                <c:pt idx="122">
                  <c:v>248.1129871867878</c:v>
                </c:pt>
                <c:pt idx="123">
                  <c:v>245.2586478050167</c:v>
                </c:pt>
                <c:pt idx="124">
                  <c:v>242.3977916666662</c:v>
                </c:pt>
                <c:pt idx="125">
                  <c:v>239.5303964285711</c:v>
                </c:pt>
                <c:pt idx="126">
                  <c:v>236.6564396453086</c:v>
                </c:pt>
                <c:pt idx="127">
                  <c:v>233.7758987686136</c:v>
                </c:pt>
                <c:pt idx="128">
                  <c:v>230.8887511467886</c:v>
                </c:pt>
                <c:pt idx="129">
                  <c:v>227.9949740241099</c:v>
                </c:pt>
                <c:pt idx="130">
                  <c:v>225.0945445402295</c:v>
                </c:pt>
                <c:pt idx="131">
                  <c:v>222.1874397295738</c:v>
                </c:pt>
                <c:pt idx="132">
                  <c:v>219.2736365207369</c:v>
                </c:pt>
                <c:pt idx="133">
                  <c:v>216.3531117358704</c:v>
                </c:pt>
                <c:pt idx="134">
                  <c:v>213.4258420900689</c:v>
                </c:pt>
                <c:pt idx="135">
                  <c:v>210.491804190751</c:v>
                </c:pt>
                <c:pt idx="136">
                  <c:v>207.5509745370366</c:v>
                </c:pt>
                <c:pt idx="137">
                  <c:v>204.6033295191189</c:v>
                </c:pt>
                <c:pt idx="138">
                  <c:v>201.648845417633</c:v>
                </c:pt>
                <c:pt idx="139">
                  <c:v>198.6874984030193</c:v>
                </c:pt>
                <c:pt idx="140">
                  <c:v>195.7192645348833</c:v>
                </c:pt>
                <c:pt idx="141">
                  <c:v>192.74411976135</c:v>
                </c:pt>
                <c:pt idx="142">
                  <c:v>189.7620399184145</c:v>
                </c:pt>
                <c:pt idx="143">
                  <c:v>186.7730007292878</c:v>
                </c:pt>
                <c:pt idx="144">
                  <c:v>183.7769778037379</c:v>
                </c:pt>
                <c:pt idx="145">
                  <c:v>180.7739466374264</c:v>
                </c:pt>
                <c:pt idx="146">
                  <c:v>177.7638826112408</c:v>
                </c:pt>
                <c:pt idx="147">
                  <c:v>174.7467609906209</c:v>
                </c:pt>
                <c:pt idx="148">
                  <c:v>171.7225569248822</c:v>
                </c:pt>
                <c:pt idx="149">
                  <c:v>168.691245446533</c:v>
                </c:pt>
                <c:pt idx="150">
                  <c:v>165.6528014705878</c:v>
                </c:pt>
                <c:pt idx="151">
                  <c:v>162.6071997938747</c:v>
                </c:pt>
                <c:pt idx="152">
                  <c:v>159.5544150943392</c:v>
                </c:pt>
                <c:pt idx="153">
                  <c:v>156.4944219303419</c:v>
                </c:pt>
                <c:pt idx="154">
                  <c:v>153.4271947399523</c:v>
                </c:pt>
                <c:pt idx="155">
                  <c:v>150.3527078402361</c:v>
                </c:pt>
                <c:pt idx="156">
                  <c:v>147.2709354265398</c:v>
                </c:pt>
                <c:pt idx="157">
                  <c:v>144.181851571767</c:v>
                </c:pt>
                <c:pt idx="158">
                  <c:v>141.0854302256527</c:v>
                </c:pt>
                <c:pt idx="159">
                  <c:v>137.9816452140304</c:v>
                </c:pt>
                <c:pt idx="160">
                  <c:v>134.8704702380947</c:v>
                </c:pt>
                <c:pt idx="161">
                  <c:v>131.7518788736586</c:v>
                </c:pt>
                <c:pt idx="162">
                  <c:v>128.6258445704052</c:v>
                </c:pt>
                <c:pt idx="163">
                  <c:v>125.4923406511345</c:v>
                </c:pt>
                <c:pt idx="164">
                  <c:v>122.3513403110043</c:v>
                </c:pt>
                <c:pt idx="165">
                  <c:v>119.202816616766</c:v>
                </c:pt>
                <c:pt idx="166">
                  <c:v>116.0467425059947</c:v>
                </c:pt>
                <c:pt idx="167">
                  <c:v>112.883090786314</c:v>
                </c:pt>
                <c:pt idx="168">
                  <c:v>109.7118341346148</c:v>
                </c:pt>
                <c:pt idx="169">
                  <c:v>106.532945096269</c:v>
                </c:pt>
                <c:pt idx="170">
                  <c:v>103.3463960843368</c:v>
                </c:pt>
                <c:pt idx="171">
                  <c:v>100.1521593787691</c:v>
                </c:pt>
                <c:pt idx="172">
                  <c:v>96.95020712560331</c:v>
                </c:pt>
                <c:pt idx="173">
                  <c:v>93.74051133615423</c:v>
                </c:pt>
                <c:pt idx="174">
                  <c:v>90.523043886198</c:v>
                </c:pt>
                <c:pt idx="175">
                  <c:v>87.29777651515097</c:v>
                </c:pt>
                <c:pt idx="176">
                  <c:v>84.06468082524217</c:v>
                </c:pt>
                <c:pt idx="177">
                  <c:v>80.8237282806799</c:v>
                </c:pt>
                <c:pt idx="178">
                  <c:v>77.57489020681211</c:v>
                </c:pt>
                <c:pt idx="179">
                  <c:v>74.31813778928075</c:v>
                </c:pt>
                <c:pt idx="180">
                  <c:v>71.05344207317013</c:v>
                </c:pt>
                <c:pt idx="181">
                  <c:v>67.78077396214835</c:v>
                </c:pt>
                <c:pt idx="182">
                  <c:v>64.50010421760331</c:v>
                </c:pt>
                <c:pt idx="183">
                  <c:v>61.21140345777174</c:v>
                </c:pt>
                <c:pt idx="184">
                  <c:v>57.91464215686214</c:v>
                </c:pt>
                <c:pt idx="185">
                  <c:v>54.60979064417117</c:v>
                </c:pt>
                <c:pt idx="186">
                  <c:v>51.29681910319351</c:v>
                </c:pt>
                <c:pt idx="187">
                  <c:v>47.97569757072504</c:v>
                </c:pt>
                <c:pt idx="188">
                  <c:v>44.64639593596</c:v>
                </c:pt>
                <c:pt idx="189">
                  <c:v>41.3088839395801</c:v>
                </c:pt>
                <c:pt idx="190">
                  <c:v>37.96313117283891</c:v>
                </c:pt>
                <c:pt idx="191">
                  <c:v>34.60910707663717</c:v>
                </c:pt>
                <c:pt idx="192">
                  <c:v>31.24678094059347</c:v>
                </c:pt>
                <c:pt idx="193">
                  <c:v>27.87612190210591</c:v>
                </c:pt>
                <c:pt idx="194">
                  <c:v>24.49709894540884</c:v>
                </c:pt>
                <c:pt idx="195">
                  <c:v>21.10968090062046</c:v>
                </c:pt>
                <c:pt idx="196">
                  <c:v>17.71383644278549</c:v>
                </c:pt>
                <c:pt idx="197">
                  <c:v>14.30953409090844</c:v>
                </c:pt>
                <c:pt idx="198">
                  <c:v>10.89674220698182</c:v>
                </c:pt>
                <c:pt idx="199">
                  <c:v>7.47542899500559</c:v>
                </c:pt>
                <c:pt idx="200">
                  <c:v>4.045562499999278</c:v>
                </c:pt>
              </c:numCache>
            </c:numRef>
          </c:xVal>
          <c:yVal>
            <c:numRef>
              <c:f>'Non-modal partial melting'!$S$15:$S$215</c:f>
              <c:numCache>
                <c:formatCode>0.000</c:formatCode>
                <c:ptCount val="201"/>
                <c:pt idx="0">
                  <c:v>0.33</c:v>
                </c:pt>
                <c:pt idx="1">
                  <c:v>0.329641657772189</c:v>
                </c:pt>
                <c:pt idx="2">
                  <c:v>0.3292787755862</c:v>
                </c:pt>
                <c:pt idx="3">
                  <c:v>0.328911307878368</c:v>
                </c:pt>
                <c:pt idx="4">
                  <c:v>0.328539208545976</c:v>
                </c:pt>
                <c:pt idx="5">
                  <c:v>0.328162430939558</c:v>
                </c:pt>
                <c:pt idx="6">
                  <c:v>0.327780927855086</c:v>
                </c:pt>
                <c:pt idx="7">
                  <c:v>0.327394651526009</c:v>
                </c:pt>
                <c:pt idx="8">
                  <c:v>0.327003553615168</c:v>
                </c:pt>
                <c:pt idx="9">
                  <c:v>0.32660758520657</c:v>
                </c:pt>
                <c:pt idx="10">
                  <c:v>0.326206696797017</c:v>
                </c:pt>
                <c:pt idx="11">
                  <c:v>0.325800838287596</c:v>
                </c:pt>
                <c:pt idx="12">
                  <c:v>0.325389958975019</c:v>
                </c:pt>
                <c:pt idx="13">
                  <c:v>0.324974007542818</c:v>
                </c:pt>
                <c:pt idx="14">
                  <c:v>0.324552932052382</c:v>
                </c:pt>
                <c:pt idx="15">
                  <c:v>0.324126679933839</c:v>
                </c:pt>
                <c:pt idx="16">
                  <c:v>0.323695197976788</c:v>
                </c:pt>
                <c:pt idx="17">
                  <c:v>0.323258432320854</c:v>
                </c:pt>
                <c:pt idx="18">
                  <c:v>0.322816328446092</c:v>
                </c:pt>
                <c:pt idx="19">
                  <c:v>0.32236883116321</c:v>
                </c:pt>
                <c:pt idx="20">
                  <c:v>0.321915884603633</c:v>
                </c:pt>
                <c:pt idx="21">
                  <c:v>0.321457432209379</c:v>
                </c:pt>
                <c:pt idx="22">
                  <c:v>0.320993416722763</c:v>
                </c:pt>
                <c:pt idx="23">
                  <c:v>0.320523780175915</c:v>
                </c:pt>
                <c:pt idx="24">
                  <c:v>0.320048463880115</c:v>
                </c:pt>
                <c:pt idx="25">
                  <c:v>0.319567408414929</c:v>
                </c:pt>
                <c:pt idx="26">
                  <c:v>0.319080553617163</c:v>
                </c:pt>
                <c:pt idx="27">
                  <c:v>0.318587838569605</c:v>
                </c:pt>
                <c:pt idx="28">
                  <c:v>0.318089201589575</c:v>
                </c:pt>
                <c:pt idx="29">
                  <c:v>0.317584580217261</c:v>
                </c:pt>
                <c:pt idx="30">
                  <c:v>0.317073911203845</c:v>
                </c:pt>
                <c:pt idx="31">
                  <c:v>0.316557130499418</c:v>
                </c:pt>
                <c:pt idx="32">
                  <c:v>0.316034173240663</c:v>
                </c:pt>
                <c:pt idx="33">
                  <c:v>0.31550497373833</c:v>
                </c:pt>
                <c:pt idx="34">
                  <c:v>0.314969465464461</c:v>
                </c:pt>
                <c:pt idx="35">
                  <c:v>0.314427581039396</c:v>
                </c:pt>
                <c:pt idx="36">
                  <c:v>0.313879252218534</c:v>
                </c:pt>
                <c:pt idx="37">
                  <c:v>0.313324409878844</c:v>
                </c:pt>
                <c:pt idx="38">
                  <c:v>0.312762984005131</c:v>
                </c:pt>
                <c:pt idx="39">
                  <c:v>0.312194903676046</c:v>
                </c:pt>
                <c:pt idx="40">
                  <c:v>0.311620097049832</c:v>
                </c:pt>
                <c:pt idx="41">
                  <c:v>0.311038491349805</c:v>
                </c:pt>
                <c:pt idx="42">
                  <c:v>0.310450012849559</c:v>
                </c:pt>
                <c:pt idx="43">
                  <c:v>0.309854586857896</c:v>
                </c:pt>
                <c:pt idx="44">
                  <c:v>0.30925213770347</c:v>
                </c:pt>
                <c:pt idx="45">
                  <c:v>0.308642588719136</c:v>
                </c:pt>
                <c:pt idx="46">
                  <c:v>0.308025862226005</c:v>
                </c:pt>
                <c:pt idx="47">
                  <c:v>0.307401879517193</c:v>
                </c:pt>
                <c:pt idx="48">
                  <c:v>0.306770560841262</c:v>
                </c:pt>
                <c:pt idx="49">
                  <c:v>0.306131825385335</c:v>
                </c:pt>
                <c:pt idx="50">
                  <c:v>0.305485591257893</c:v>
                </c:pt>
                <c:pt idx="51">
                  <c:v>0.304831775471241</c:v>
                </c:pt>
                <c:pt idx="52">
                  <c:v>0.304170293923621</c:v>
                </c:pt>
                <c:pt idx="53">
                  <c:v>0.303501061380993</c:v>
                </c:pt>
                <c:pt idx="54">
                  <c:v>0.302823991458454</c:v>
                </c:pt>
                <c:pt idx="55">
                  <c:v>0.302138996601285</c:v>
                </c:pt>
                <c:pt idx="56">
                  <c:v>0.301445988065642</c:v>
                </c:pt>
                <c:pt idx="57">
                  <c:v>0.300744875898852</c:v>
                </c:pt>
                <c:pt idx="58">
                  <c:v>0.300035568919327</c:v>
                </c:pt>
                <c:pt idx="59">
                  <c:v>0.299317974696077</c:v>
                </c:pt>
                <c:pt idx="60">
                  <c:v>0.298591999527817</c:v>
                </c:pt>
                <c:pt idx="61">
                  <c:v>0.297857548421657</c:v>
                </c:pt>
                <c:pt idx="62">
                  <c:v>0.297114525071362</c:v>
                </c:pt>
                <c:pt idx="63">
                  <c:v>0.296362831835177</c:v>
                </c:pt>
                <c:pt idx="64">
                  <c:v>0.295602369713207</c:v>
                </c:pt>
                <c:pt idx="65">
                  <c:v>0.294833038324338</c:v>
                </c:pt>
                <c:pt idx="66">
                  <c:v>0.294054735882687</c:v>
                </c:pt>
                <c:pt idx="67">
                  <c:v>0.293267359173577</c:v>
                </c:pt>
                <c:pt idx="68">
                  <c:v>0.292470803529016</c:v>
                </c:pt>
                <c:pt idx="69">
                  <c:v>0.291664962802681</c:v>
                </c:pt>
                <c:pt idx="70">
                  <c:v>0.290849729344376</c:v>
                </c:pt>
                <c:pt idx="71">
                  <c:v>0.290024993973977</c:v>
                </c:pt>
                <c:pt idx="72">
                  <c:v>0.289190645954824</c:v>
                </c:pt>
                <c:pt idx="73">
                  <c:v>0.288346572966568</c:v>
                </c:pt>
                <c:pt idx="74">
                  <c:v>0.28749266107745</c:v>
                </c:pt>
                <c:pt idx="75">
                  <c:v>0.286628794716002</c:v>
                </c:pt>
                <c:pt idx="76">
                  <c:v>0.285754856642149</c:v>
                </c:pt>
                <c:pt idx="77">
                  <c:v>0.284870727917705</c:v>
                </c:pt>
                <c:pt idx="78">
                  <c:v>0.283976287876248</c:v>
                </c:pt>
                <c:pt idx="79">
                  <c:v>0.28307141409235</c:v>
                </c:pt>
                <c:pt idx="80">
                  <c:v>0.282155982350161</c:v>
                </c:pt>
                <c:pt idx="81">
                  <c:v>0.281229866611308</c:v>
                </c:pt>
                <c:pt idx="82">
                  <c:v>0.280292938982122</c:v>
                </c:pt>
                <c:pt idx="83">
                  <c:v>0.279345069680148</c:v>
                </c:pt>
                <c:pt idx="84">
                  <c:v>0.278386126999937</c:v>
                </c:pt>
                <c:pt idx="85">
                  <c:v>0.277415977278096</c:v>
                </c:pt>
                <c:pt idx="86">
                  <c:v>0.276434484857578</c:v>
                </c:pt>
                <c:pt idx="87">
                  <c:v>0.275441512051193</c:v>
                </c:pt>
                <c:pt idx="88">
                  <c:v>0.27443691910432</c:v>
                </c:pt>
                <c:pt idx="89">
                  <c:v>0.273420564156799</c:v>
                </c:pt>
                <c:pt idx="90">
                  <c:v>0.272392303203983</c:v>
                </c:pt>
                <c:pt idx="91">
                  <c:v>0.271351990056926</c:v>
                </c:pt>
                <c:pt idx="92">
                  <c:v>0.27029947630169</c:v>
                </c:pt>
                <c:pt idx="93">
                  <c:v>0.269234611257738</c:v>
                </c:pt>
                <c:pt idx="94">
                  <c:v>0.268157241935408</c:v>
                </c:pt>
                <c:pt idx="95">
                  <c:v>0.267067212992414</c:v>
                </c:pt>
                <c:pt idx="96">
                  <c:v>0.265964366689383</c:v>
                </c:pt>
                <c:pt idx="97">
                  <c:v>0.264848542844373</c:v>
                </c:pt>
                <c:pt idx="98">
                  <c:v>0.263719578786368</c:v>
                </c:pt>
                <c:pt idx="99">
                  <c:v>0.262577309307705</c:v>
                </c:pt>
                <c:pt idx="100">
                  <c:v>0.261421566615412</c:v>
                </c:pt>
                <c:pt idx="101">
                  <c:v>0.260252180281438</c:v>
                </c:pt>
                <c:pt idx="102">
                  <c:v>0.259068977191719</c:v>
                </c:pt>
                <c:pt idx="103">
                  <c:v>0.25787178149408</c:v>
                </c:pt>
                <c:pt idx="104">
                  <c:v>0.256660414544917</c:v>
                </c:pt>
                <c:pt idx="105">
                  <c:v>0.255434694854639</c:v>
                </c:pt>
                <c:pt idx="106">
                  <c:v>0.25419443803183</c:v>
                </c:pt>
                <c:pt idx="107">
                  <c:v>0.252939456726098</c:v>
                </c:pt>
                <c:pt idx="108">
                  <c:v>0.251669560569583</c:v>
                </c:pt>
                <c:pt idx="109">
                  <c:v>0.250384556117063</c:v>
                </c:pt>
                <c:pt idx="110">
                  <c:v>0.249084246784655</c:v>
                </c:pt>
                <c:pt idx="111">
                  <c:v>0.247768432787032</c:v>
                </c:pt>
                <c:pt idx="112">
                  <c:v>0.246436911073152</c:v>
                </c:pt>
                <c:pt idx="113">
                  <c:v>0.245089475260433</c:v>
                </c:pt>
                <c:pt idx="114">
                  <c:v>0.243725915567329</c:v>
                </c:pt>
                <c:pt idx="115">
                  <c:v>0.242346018744287</c:v>
                </c:pt>
                <c:pt idx="116">
                  <c:v>0.24094956800301</c:v>
                </c:pt>
                <c:pt idx="117">
                  <c:v>0.239536342943989</c:v>
                </c:pt>
                <c:pt idx="118">
                  <c:v>0.238106119482266</c:v>
                </c:pt>
                <c:pt idx="119">
                  <c:v>0.236658669771353</c:v>
                </c:pt>
                <c:pt idx="120">
                  <c:v>0.235193762125278</c:v>
                </c:pt>
                <c:pt idx="121">
                  <c:v>0.233711160938688</c:v>
                </c:pt>
                <c:pt idx="122">
                  <c:v>0.232210626604958</c:v>
                </c:pt>
                <c:pt idx="123">
                  <c:v>0.230691915432244</c:v>
                </c:pt>
                <c:pt idx="124">
                  <c:v>0.229154779557433</c:v>
                </c:pt>
                <c:pt idx="125">
                  <c:v>0.227598966857907</c:v>
                </c:pt>
                <c:pt idx="126">
                  <c:v>0.226024220861071</c:v>
                </c:pt>
                <c:pt idx="127">
                  <c:v>0.224430280651578</c:v>
                </c:pt>
                <c:pt idx="128">
                  <c:v>0.222816880776175</c:v>
                </c:pt>
                <c:pt idx="129">
                  <c:v>0.221183751146105</c:v>
                </c:pt>
                <c:pt idx="130">
                  <c:v>0.219530616936988</c:v>
                </c:pt>
                <c:pt idx="131">
                  <c:v>0.217857198486109</c:v>
                </c:pt>
                <c:pt idx="132">
                  <c:v>0.216163211187028</c:v>
                </c:pt>
                <c:pt idx="133">
                  <c:v>0.214448365381435</c:v>
                </c:pt>
                <c:pt idx="134">
                  <c:v>0.212712366248168</c:v>
                </c:pt>
                <c:pt idx="135">
                  <c:v>0.210954913689297</c:v>
                </c:pt>
                <c:pt idx="136">
                  <c:v>0.209175702213194</c:v>
                </c:pt>
                <c:pt idx="137">
                  <c:v>0.20737442081449</c:v>
                </c:pt>
                <c:pt idx="138">
                  <c:v>0.205550752850825</c:v>
                </c:pt>
                <c:pt idx="139">
                  <c:v>0.203704375916284</c:v>
                </c:pt>
                <c:pt idx="140">
                  <c:v>0.201834961711429</c:v>
                </c:pt>
                <c:pt idx="141">
                  <c:v>0.199942175909796</c:v>
                </c:pt>
                <c:pt idx="142">
                  <c:v>0.198025678020773</c:v>
                </c:pt>
                <c:pt idx="143">
                  <c:v>0.196085121248724</c:v>
                </c:pt>
                <c:pt idx="144">
                  <c:v>0.194120152348241</c:v>
                </c:pt>
                <c:pt idx="145">
                  <c:v>0.19213041147541</c:v>
                </c:pt>
                <c:pt idx="146">
                  <c:v>0.190115532034949</c:v>
                </c:pt>
                <c:pt idx="147">
                  <c:v>0.188075140523095</c:v>
                </c:pt>
                <c:pt idx="148">
                  <c:v>0.186008856366096</c:v>
                </c:pt>
                <c:pt idx="149">
                  <c:v>0.183916291754162</c:v>
                </c:pt>
                <c:pt idx="150">
                  <c:v>0.181797051470731</c:v>
                </c:pt>
                <c:pt idx="151">
                  <c:v>0.179650732716889</c:v>
                </c:pt>
                <c:pt idx="152">
                  <c:v>0.177476924930793</c:v>
                </c:pt>
                <c:pt idx="153">
                  <c:v>0.175275209601918</c:v>
                </c:pt>
                <c:pt idx="154">
                  <c:v>0.173045160079959</c:v>
                </c:pt>
                <c:pt idx="155">
                  <c:v>0.170786341378213</c:v>
                </c:pt>
                <c:pt idx="156">
                  <c:v>0.16849830997125</c:v>
                </c:pt>
                <c:pt idx="157">
                  <c:v>0.166180613586674</c:v>
                </c:pt>
                <c:pt idx="158">
                  <c:v>0.163832790990781</c:v>
                </c:pt>
                <c:pt idx="159">
                  <c:v>0.161454371767897</c:v>
                </c:pt>
                <c:pt idx="160">
                  <c:v>0.159044876093182</c:v>
                </c:pt>
                <c:pt idx="161">
                  <c:v>0.15660381449867</c:v>
                </c:pt>
                <c:pt idx="162">
                  <c:v>0.154130687632316</c:v>
                </c:pt>
                <c:pt idx="163">
                  <c:v>0.151624986009791</c:v>
                </c:pt>
                <c:pt idx="164">
                  <c:v>0.149086189758786</c:v>
                </c:pt>
                <c:pt idx="165">
                  <c:v>0.146513768355548</c:v>
                </c:pt>
                <c:pt idx="166">
                  <c:v>0.143907180353379</c:v>
                </c:pt>
                <c:pt idx="167">
                  <c:v>0.141265873102802</c:v>
                </c:pt>
                <c:pt idx="168">
                  <c:v>0.138589282463106</c:v>
                </c:pt>
                <c:pt idx="169">
                  <c:v>0.135876832504944</c:v>
                </c:pt>
                <c:pt idx="170">
                  <c:v>0.133127935203679</c:v>
                </c:pt>
                <c:pt idx="171">
                  <c:v>0.130341990123113</c:v>
                </c:pt>
                <c:pt idx="172">
                  <c:v>0.127518384089279</c:v>
                </c:pt>
                <c:pt idx="173">
                  <c:v>0.124656490853891</c:v>
                </c:pt>
                <c:pt idx="174">
                  <c:v>0.121755670747112</c:v>
                </c:pt>
                <c:pt idx="175">
                  <c:v>0.118815270319199</c:v>
                </c:pt>
                <c:pt idx="176">
                  <c:v>0.115834621970639</c:v>
                </c:pt>
                <c:pt idx="177">
                  <c:v>0.11281304357033</c:v>
                </c:pt>
                <c:pt idx="178">
                  <c:v>0.109749838061348</c:v>
                </c:pt>
                <c:pt idx="179">
                  <c:v>0.106644293053845</c:v>
                </c:pt>
                <c:pt idx="180">
                  <c:v>0.103495680404562</c:v>
                </c:pt>
                <c:pt idx="181">
                  <c:v>0.100303255782467</c:v>
                </c:pt>
                <c:pt idx="182">
                  <c:v>0.0970662582199517</c:v>
                </c:pt>
                <c:pt idx="183">
                  <c:v>0.0937839096490541</c:v>
                </c:pt>
                <c:pt idx="184">
                  <c:v>0.0904554144220964</c:v>
                </c:pt>
                <c:pt idx="185">
                  <c:v>0.0870799588161393</c:v>
                </c:pt>
                <c:pt idx="186">
                  <c:v>0.0836567105206039</c:v>
                </c:pt>
                <c:pt idx="187">
                  <c:v>0.0801848181073957</c:v>
                </c:pt>
                <c:pt idx="188">
                  <c:v>0.076663410482826</c:v>
                </c:pt>
                <c:pt idx="189">
                  <c:v>0.0730915963205986</c:v>
                </c:pt>
                <c:pt idx="190">
                  <c:v>0.0694684634750955</c:v>
                </c:pt>
                <c:pt idx="191">
                  <c:v>0.0657930783741575</c:v>
                </c:pt>
                <c:pt idx="192">
                  <c:v>0.0620644853905181</c:v>
                </c:pt>
                <c:pt idx="193">
                  <c:v>0.0582817061910133</c:v>
                </c:pt>
                <c:pt idx="194">
                  <c:v>0.054443739062642</c:v>
                </c:pt>
                <c:pt idx="195">
                  <c:v>0.0505495582145122</c:v>
                </c:pt>
                <c:pt idx="196">
                  <c:v>0.0465981130546626</c:v>
                </c:pt>
                <c:pt idx="197">
                  <c:v>0.042588327440695</c:v>
                </c:pt>
                <c:pt idx="198">
                  <c:v>0.0385190989031063</c:v>
                </c:pt>
                <c:pt idx="199">
                  <c:v>0.0343892978401545</c:v>
                </c:pt>
                <c:pt idx="200">
                  <c:v>0.0301977666830316</c:v>
                </c:pt>
              </c:numCache>
            </c:numRef>
          </c:yVal>
          <c:smooth val="0"/>
        </c:ser>
        <c:ser>
          <c:idx val="2"/>
          <c:order val="1"/>
          <c:xVal>
            <c:numRef>
              <c:f>'Non-modal partial melting'!$C$15:$C$215</c:f>
              <c:numCache>
                <c:formatCode>0</c:formatCode>
                <c:ptCount val="201"/>
                <c:pt idx="0">
                  <c:v>553.5101749999999</c:v>
                </c:pt>
                <c:pt idx="1">
                  <c:v>551.3101164914913</c:v>
                </c:pt>
                <c:pt idx="2">
                  <c:v>549.105649048096</c:v>
                </c:pt>
                <c:pt idx="3">
                  <c:v>546.8967594032094</c:v>
                </c:pt>
                <c:pt idx="4">
                  <c:v>544.6834342369477</c:v>
                </c:pt>
                <c:pt idx="5">
                  <c:v>542.4656601758793</c:v>
                </c:pt>
                <c:pt idx="6">
                  <c:v>540.2434237927564</c:v>
                </c:pt>
                <c:pt idx="7">
                  <c:v>538.0167116062436</c:v>
                </c:pt>
                <c:pt idx="8">
                  <c:v>535.785510080645</c:v>
                </c:pt>
                <c:pt idx="9">
                  <c:v>533.5498056256304</c:v>
                </c:pt>
                <c:pt idx="10">
                  <c:v>531.3095845959596</c:v>
                </c:pt>
                <c:pt idx="11">
                  <c:v>529.0648332912031</c:v>
                </c:pt>
                <c:pt idx="12">
                  <c:v>526.8155379554655</c:v>
                </c:pt>
                <c:pt idx="13">
                  <c:v>524.5616847771021</c:v>
                </c:pt>
                <c:pt idx="14">
                  <c:v>522.3032598884381</c:v>
                </c:pt>
                <c:pt idx="15">
                  <c:v>520.0402493654821</c:v>
                </c:pt>
                <c:pt idx="16">
                  <c:v>517.772639227642</c:v>
                </c:pt>
                <c:pt idx="17">
                  <c:v>515.5004154374363</c:v>
                </c:pt>
                <c:pt idx="18">
                  <c:v>513.2235639002035</c:v>
                </c:pt>
                <c:pt idx="19">
                  <c:v>510.9420704638123</c:v>
                </c:pt>
                <c:pt idx="20">
                  <c:v>508.6559209183672</c:v>
                </c:pt>
                <c:pt idx="21">
                  <c:v>506.3651009959141</c:v>
                </c:pt>
                <c:pt idx="22">
                  <c:v>504.069596370143</c:v>
                </c:pt>
                <c:pt idx="23">
                  <c:v>501.7693926560899</c:v>
                </c:pt>
                <c:pt idx="24">
                  <c:v>499.464475409836</c:v>
                </c:pt>
                <c:pt idx="25">
                  <c:v>497.154830128205</c:v>
                </c:pt>
                <c:pt idx="26">
                  <c:v>494.8404422484598</c:v>
                </c:pt>
                <c:pt idx="27">
                  <c:v>492.5212971479957</c:v>
                </c:pt>
                <c:pt idx="28">
                  <c:v>490.1973801440328</c:v>
                </c:pt>
                <c:pt idx="29">
                  <c:v>487.8686764933057</c:v>
                </c:pt>
                <c:pt idx="30">
                  <c:v>485.5351713917524</c:v>
                </c:pt>
                <c:pt idx="31">
                  <c:v>483.1968499742001</c:v>
                </c:pt>
                <c:pt idx="32">
                  <c:v>480.8536973140494</c:v>
                </c:pt>
                <c:pt idx="33">
                  <c:v>478.5056984229574</c:v>
                </c:pt>
                <c:pt idx="34">
                  <c:v>476.1528382505174</c:v>
                </c:pt>
                <c:pt idx="35">
                  <c:v>473.7951016839376</c:v>
                </c:pt>
                <c:pt idx="36">
                  <c:v>471.4324735477177</c:v>
                </c:pt>
                <c:pt idx="37">
                  <c:v>469.0649386033228</c:v>
                </c:pt>
                <c:pt idx="38">
                  <c:v>466.6924815488563</c:v>
                </c:pt>
                <c:pt idx="39">
                  <c:v>464.3150870187303</c:v>
                </c:pt>
                <c:pt idx="40">
                  <c:v>461.9327395833332</c:v>
                </c:pt>
                <c:pt idx="41">
                  <c:v>459.5454237486964</c:v>
                </c:pt>
                <c:pt idx="42">
                  <c:v>457.1531239561585</c:v>
                </c:pt>
                <c:pt idx="43">
                  <c:v>454.755824582027</c:v>
                </c:pt>
                <c:pt idx="44">
                  <c:v>452.3535099372383</c:v>
                </c:pt>
                <c:pt idx="45">
                  <c:v>449.9461642670155</c:v>
                </c:pt>
                <c:pt idx="46">
                  <c:v>447.5337717505239</c:v>
                </c:pt>
                <c:pt idx="47">
                  <c:v>445.1163165005245</c:v>
                </c:pt>
                <c:pt idx="48">
                  <c:v>442.693782563025</c:v>
                </c:pt>
                <c:pt idx="49">
                  <c:v>440.2661539169294</c:v>
                </c:pt>
                <c:pt idx="50">
                  <c:v>437.833414473684</c:v>
                </c:pt>
                <c:pt idx="51">
                  <c:v>435.3955480769229</c:v>
                </c:pt>
                <c:pt idx="52">
                  <c:v>432.9525385021095</c:v>
                </c:pt>
                <c:pt idx="53">
                  <c:v>430.5043694561772</c:v>
                </c:pt>
                <c:pt idx="54">
                  <c:v>428.0510245771668</c:v>
                </c:pt>
                <c:pt idx="55">
                  <c:v>425.5924874338622</c:v>
                </c:pt>
                <c:pt idx="56">
                  <c:v>423.1287415254235</c:v>
                </c:pt>
                <c:pt idx="57">
                  <c:v>420.6597702810178</c:v>
                </c:pt>
                <c:pt idx="58">
                  <c:v>418.1855570594478</c:v>
                </c:pt>
                <c:pt idx="59">
                  <c:v>415.7060851487776</c:v>
                </c:pt>
                <c:pt idx="60">
                  <c:v>413.2213377659572</c:v>
                </c:pt>
                <c:pt idx="61">
                  <c:v>410.7312980564428</c:v>
                </c:pt>
                <c:pt idx="62">
                  <c:v>408.2359490938164</c:v>
                </c:pt>
                <c:pt idx="63">
                  <c:v>405.7352738794021</c:v>
                </c:pt>
                <c:pt idx="64">
                  <c:v>403.2292553418802</c:v>
                </c:pt>
                <c:pt idx="65">
                  <c:v>400.7178763368981</c:v>
                </c:pt>
                <c:pt idx="66">
                  <c:v>398.2011196466807</c:v>
                </c:pt>
                <c:pt idx="67">
                  <c:v>395.6789679796353</c:v>
                </c:pt>
                <c:pt idx="68">
                  <c:v>393.1514039699568</c:v>
                </c:pt>
                <c:pt idx="69">
                  <c:v>390.6184101772286</c:v>
                </c:pt>
                <c:pt idx="70">
                  <c:v>388.0799690860212</c:v>
                </c:pt>
                <c:pt idx="71">
                  <c:v>385.5360631054895</c:v>
                </c:pt>
                <c:pt idx="72">
                  <c:v>382.9866745689652</c:v>
                </c:pt>
                <c:pt idx="73">
                  <c:v>380.4317857335488</c:v>
                </c:pt>
                <c:pt idx="74">
                  <c:v>377.8713787796974</c:v>
                </c:pt>
                <c:pt idx="75">
                  <c:v>375.3054358108106</c:v>
                </c:pt>
                <c:pt idx="76">
                  <c:v>372.7339388528136</c:v>
                </c:pt>
                <c:pt idx="77">
                  <c:v>370.1568698537375</c:v>
                </c:pt>
                <c:pt idx="78">
                  <c:v>367.5742106832969</c:v>
                </c:pt>
                <c:pt idx="79">
                  <c:v>364.9859431324645</c:v>
                </c:pt>
                <c:pt idx="80">
                  <c:v>362.3920489130432</c:v>
                </c:pt>
                <c:pt idx="81">
                  <c:v>359.7925096572359</c:v>
                </c:pt>
                <c:pt idx="82">
                  <c:v>357.1873069172111</c:v>
                </c:pt>
                <c:pt idx="83">
                  <c:v>354.5764221646671</c:v>
                </c:pt>
                <c:pt idx="84">
                  <c:v>351.9598367903927</c:v>
                </c:pt>
                <c:pt idx="85">
                  <c:v>349.3375321038248</c:v>
                </c:pt>
                <c:pt idx="86">
                  <c:v>346.7094893326037</c:v>
                </c:pt>
                <c:pt idx="87">
                  <c:v>344.0756896221246</c:v>
                </c:pt>
                <c:pt idx="88">
                  <c:v>341.4361140350875</c:v>
                </c:pt>
                <c:pt idx="89">
                  <c:v>338.7907435510425</c:v>
                </c:pt>
                <c:pt idx="90">
                  <c:v>336.1395590659338</c:v>
                </c:pt>
                <c:pt idx="91">
                  <c:v>333.4825413916388</c:v>
                </c:pt>
                <c:pt idx="92">
                  <c:v>330.8196712555063</c:v>
                </c:pt>
                <c:pt idx="93">
                  <c:v>328.1509292998895</c:v>
                </c:pt>
                <c:pt idx="94">
                  <c:v>325.4762960816774</c:v>
                </c:pt>
                <c:pt idx="95">
                  <c:v>322.7957520718229</c:v>
                </c:pt>
                <c:pt idx="96">
                  <c:v>320.109277654867</c:v>
                </c:pt>
                <c:pt idx="97">
                  <c:v>317.4168531284604</c:v>
                </c:pt>
                <c:pt idx="98">
                  <c:v>314.7184587028822</c:v>
                </c:pt>
                <c:pt idx="99">
                  <c:v>312.0140745005546</c:v>
                </c:pt>
                <c:pt idx="100">
                  <c:v>309.3036805555552</c:v>
                </c:pt>
                <c:pt idx="101">
                  <c:v>306.5872568131254</c:v>
                </c:pt>
                <c:pt idx="102">
                  <c:v>303.8647831291755</c:v>
                </c:pt>
                <c:pt idx="103">
                  <c:v>301.1362392697878</c:v>
                </c:pt>
                <c:pt idx="104">
                  <c:v>298.401604910714</c:v>
                </c:pt>
                <c:pt idx="105">
                  <c:v>295.6608596368711</c:v>
                </c:pt>
                <c:pt idx="106">
                  <c:v>292.9139829418341</c:v>
                </c:pt>
                <c:pt idx="107">
                  <c:v>290.1609542273233</c:v>
                </c:pt>
                <c:pt idx="108">
                  <c:v>287.4017528026902</c:v>
                </c:pt>
                <c:pt idx="109">
                  <c:v>284.6363578843992</c:v>
                </c:pt>
                <c:pt idx="110">
                  <c:v>281.8647485955052</c:v>
                </c:pt>
                <c:pt idx="111">
                  <c:v>279.086903965129</c:v>
                </c:pt>
                <c:pt idx="112">
                  <c:v>276.3028029279275</c:v>
                </c:pt>
                <c:pt idx="113">
                  <c:v>273.5124243235621</c:v>
                </c:pt>
                <c:pt idx="114">
                  <c:v>270.7157468961622</c:v>
                </c:pt>
                <c:pt idx="115">
                  <c:v>267.9127492937849</c:v>
                </c:pt>
                <c:pt idx="116">
                  <c:v>265.1034100678729</c:v>
                </c:pt>
                <c:pt idx="117">
                  <c:v>262.2877076727063</c:v>
                </c:pt>
                <c:pt idx="118">
                  <c:v>259.4656204648522</c:v>
                </c:pt>
                <c:pt idx="119">
                  <c:v>256.6371267026103</c:v>
                </c:pt>
                <c:pt idx="120">
                  <c:v>253.8022045454542</c:v>
                </c:pt>
                <c:pt idx="121">
                  <c:v>250.9608320534695</c:v>
                </c:pt>
                <c:pt idx="122">
                  <c:v>248.1129871867878</c:v>
                </c:pt>
                <c:pt idx="123">
                  <c:v>245.2586478050167</c:v>
                </c:pt>
                <c:pt idx="124">
                  <c:v>242.3977916666662</c:v>
                </c:pt>
                <c:pt idx="125">
                  <c:v>239.5303964285711</c:v>
                </c:pt>
                <c:pt idx="126">
                  <c:v>236.6564396453086</c:v>
                </c:pt>
                <c:pt idx="127">
                  <c:v>233.7758987686136</c:v>
                </c:pt>
                <c:pt idx="128">
                  <c:v>230.8887511467886</c:v>
                </c:pt>
                <c:pt idx="129">
                  <c:v>227.9949740241099</c:v>
                </c:pt>
                <c:pt idx="130">
                  <c:v>225.0945445402295</c:v>
                </c:pt>
                <c:pt idx="131">
                  <c:v>222.1874397295738</c:v>
                </c:pt>
                <c:pt idx="132">
                  <c:v>219.2736365207369</c:v>
                </c:pt>
                <c:pt idx="133">
                  <c:v>216.3531117358704</c:v>
                </c:pt>
                <c:pt idx="134">
                  <c:v>213.4258420900689</c:v>
                </c:pt>
                <c:pt idx="135">
                  <c:v>210.491804190751</c:v>
                </c:pt>
                <c:pt idx="136">
                  <c:v>207.5509745370366</c:v>
                </c:pt>
                <c:pt idx="137">
                  <c:v>204.6033295191189</c:v>
                </c:pt>
                <c:pt idx="138">
                  <c:v>201.648845417633</c:v>
                </c:pt>
                <c:pt idx="139">
                  <c:v>198.6874984030193</c:v>
                </c:pt>
                <c:pt idx="140">
                  <c:v>195.7192645348833</c:v>
                </c:pt>
                <c:pt idx="141">
                  <c:v>192.74411976135</c:v>
                </c:pt>
                <c:pt idx="142">
                  <c:v>189.7620399184145</c:v>
                </c:pt>
                <c:pt idx="143">
                  <c:v>186.7730007292878</c:v>
                </c:pt>
                <c:pt idx="144">
                  <c:v>183.7769778037379</c:v>
                </c:pt>
                <c:pt idx="145">
                  <c:v>180.7739466374264</c:v>
                </c:pt>
                <c:pt idx="146">
                  <c:v>177.7638826112408</c:v>
                </c:pt>
                <c:pt idx="147">
                  <c:v>174.7467609906209</c:v>
                </c:pt>
                <c:pt idx="148">
                  <c:v>171.7225569248822</c:v>
                </c:pt>
                <c:pt idx="149">
                  <c:v>168.691245446533</c:v>
                </c:pt>
                <c:pt idx="150">
                  <c:v>165.6528014705878</c:v>
                </c:pt>
                <c:pt idx="151">
                  <c:v>162.6071997938747</c:v>
                </c:pt>
                <c:pt idx="152">
                  <c:v>159.5544150943392</c:v>
                </c:pt>
                <c:pt idx="153">
                  <c:v>156.4944219303419</c:v>
                </c:pt>
                <c:pt idx="154">
                  <c:v>153.4271947399523</c:v>
                </c:pt>
                <c:pt idx="155">
                  <c:v>150.3527078402361</c:v>
                </c:pt>
                <c:pt idx="156">
                  <c:v>147.2709354265398</c:v>
                </c:pt>
                <c:pt idx="157">
                  <c:v>144.181851571767</c:v>
                </c:pt>
                <c:pt idx="158">
                  <c:v>141.0854302256527</c:v>
                </c:pt>
                <c:pt idx="159">
                  <c:v>137.9816452140304</c:v>
                </c:pt>
                <c:pt idx="160">
                  <c:v>134.8704702380947</c:v>
                </c:pt>
                <c:pt idx="161">
                  <c:v>131.7518788736586</c:v>
                </c:pt>
                <c:pt idx="162">
                  <c:v>128.6258445704052</c:v>
                </c:pt>
                <c:pt idx="163">
                  <c:v>125.4923406511345</c:v>
                </c:pt>
                <c:pt idx="164">
                  <c:v>122.3513403110043</c:v>
                </c:pt>
                <c:pt idx="165">
                  <c:v>119.202816616766</c:v>
                </c:pt>
                <c:pt idx="166">
                  <c:v>116.0467425059947</c:v>
                </c:pt>
                <c:pt idx="167">
                  <c:v>112.883090786314</c:v>
                </c:pt>
                <c:pt idx="168">
                  <c:v>109.7118341346148</c:v>
                </c:pt>
                <c:pt idx="169">
                  <c:v>106.532945096269</c:v>
                </c:pt>
                <c:pt idx="170">
                  <c:v>103.3463960843368</c:v>
                </c:pt>
                <c:pt idx="171">
                  <c:v>100.1521593787691</c:v>
                </c:pt>
                <c:pt idx="172">
                  <c:v>96.95020712560331</c:v>
                </c:pt>
                <c:pt idx="173">
                  <c:v>93.74051133615423</c:v>
                </c:pt>
                <c:pt idx="174">
                  <c:v>90.523043886198</c:v>
                </c:pt>
                <c:pt idx="175">
                  <c:v>87.29777651515097</c:v>
                </c:pt>
                <c:pt idx="176">
                  <c:v>84.06468082524217</c:v>
                </c:pt>
                <c:pt idx="177">
                  <c:v>80.8237282806799</c:v>
                </c:pt>
                <c:pt idx="178">
                  <c:v>77.57489020681211</c:v>
                </c:pt>
                <c:pt idx="179">
                  <c:v>74.31813778928075</c:v>
                </c:pt>
                <c:pt idx="180">
                  <c:v>71.05344207317013</c:v>
                </c:pt>
                <c:pt idx="181">
                  <c:v>67.78077396214835</c:v>
                </c:pt>
                <c:pt idx="182">
                  <c:v>64.50010421760331</c:v>
                </c:pt>
                <c:pt idx="183">
                  <c:v>61.21140345777174</c:v>
                </c:pt>
                <c:pt idx="184">
                  <c:v>57.91464215686214</c:v>
                </c:pt>
                <c:pt idx="185">
                  <c:v>54.60979064417117</c:v>
                </c:pt>
                <c:pt idx="186">
                  <c:v>51.29681910319351</c:v>
                </c:pt>
                <c:pt idx="187">
                  <c:v>47.97569757072504</c:v>
                </c:pt>
                <c:pt idx="188">
                  <c:v>44.64639593596</c:v>
                </c:pt>
                <c:pt idx="189">
                  <c:v>41.3088839395801</c:v>
                </c:pt>
                <c:pt idx="190">
                  <c:v>37.96313117283891</c:v>
                </c:pt>
                <c:pt idx="191">
                  <c:v>34.60910707663717</c:v>
                </c:pt>
                <c:pt idx="192">
                  <c:v>31.24678094059347</c:v>
                </c:pt>
                <c:pt idx="193">
                  <c:v>27.87612190210591</c:v>
                </c:pt>
                <c:pt idx="194">
                  <c:v>24.49709894540884</c:v>
                </c:pt>
                <c:pt idx="195">
                  <c:v>21.10968090062046</c:v>
                </c:pt>
                <c:pt idx="196">
                  <c:v>17.71383644278549</c:v>
                </c:pt>
                <c:pt idx="197">
                  <c:v>14.30953409090844</c:v>
                </c:pt>
                <c:pt idx="198">
                  <c:v>10.89674220698182</c:v>
                </c:pt>
                <c:pt idx="199">
                  <c:v>7.47542899500559</c:v>
                </c:pt>
                <c:pt idx="200">
                  <c:v>4.045562499999278</c:v>
                </c:pt>
              </c:numCache>
            </c:numRef>
          </c:xVal>
          <c:yVal>
            <c:numRef>
              <c:f>'Non-modal partial melting'!$S$15:$S$215</c:f>
              <c:numCache>
                <c:formatCode>0.000</c:formatCode>
                <c:ptCount val="201"/>
                <c:pt idx="0">
                  <c:v>0.33</c:v>
                </c:pt>
                <c:pt idx="1">
                  <c:v>0.329641657772189</c:v>
                </c:pt>
                <c:pt idx="2">
                  <c:v>0.3292787755862</c:v>
                </c:pt>
                <c:pt idx="3">
                  <c:v>0.328911307878368</c:v>
                </c:pt>
                <c:pt idx="4">
                  <c:v>0.328539208545976</c:v>
                </c:pt>
                <c:pt idx="5">
                  <c:v>0.328162430939558</c:v>
                </c:pt>
                <c:pt idx="6">
                  <c:v>0.327780927855086</c:v>
                </c:pt>
                <c:pt idx="7">
                  <c:v>0.327394651526009</c:v>
                </c:pt>
                <c:pt idx="8">
                  <c:v>0.327003553615168</c:v>
                </c:pt>
                <c:pt idx="9">
                  <c:v>0.32660758520657</c:v>
                </c:pt>
                <c:pt idx="10">
                  <c:v>0.326206696797017</c:v>
                </c:pt>
                <c:pt idx="11">
                  <c:v>0.325800838287596</c:v>
                </c:pt>
                <c:pt idx="12">
                  <c:v>0.325389958975019</c:v>
                </c:pt>
                <c:pt idx="13">
                  <c:v>0.324974007542818</c:v>
                </c:pt>
                <c:pt idx="14">
                  <c:v>0.324552932052382</c:v>
                </c:pt>
                <c:pt idx="15">
                  <c:v>0.324126679933839</c:v>
                </c:pt>
                <c:pt idx="16">
                  <c:v>0.323695197976788</c:v>
                </c:pt>
                <c:pt idx="17">
                  <c:v>0.323258432320854</c:v>
                </c:pt>
                <c:pt idx="18">
                  <c:v>0.322816328446092</c:v>
                </c:pt>
                <c:pt idx="19">
                  <c:v>0.32236883116321</c:v>
                </c:pt>
                <c:pt idx="20">
                  <c:v>0.321915884603633</c:v>
                </c:pt>
                <c:pt idx="21">
                  <c:v>0.321457432209379</c:v>
                </c:pt>
                <c:pt idx="22">
                  <c:v>0.320993416722763</c:v>
                </c:pt>
                <c:pt idx="23">
                  <c:v>0.320523780175915</c:v>
                </c:pt>
                <c:pt idx="24">
                  <c:v>0.320048463880115</c:v>
                </c:pt>
                <c:pt idx="25">
                  <c:v>0.319567408414929</c:v>
                </c:pt>
                <c:pt idx="26">
                  <c:v>0.319080553617163</c:v>
                </c:pt>
                <c:pt idx="27">
                  <c:v>0.318587838569605</c:v>
                </c:pt>
                <c:pt idx="28">
                  <c:v>0.318089201589575</c:v>
                </c:pt>
                <c:pt idx="29">
                  <c:v>0.317584580217261</c:v>
                </c:pt>
                <c:pt idx="30">
                  <c:v>0.317073911203845</c:v>
                </c:pt>
                <c:pt idx="31">
                  <c:v>0.316557130499418</c:v>
                </c:pt>
                <c:pt idx="32">
                  <c:v>0.316034173240663</c:v>
                </c:pt>
                <c:pt idx="33">
                  <c:v>0.31550497373833</c:v>
                </c:pt>
                <c:pt idx="34">
                  <c:v>0.314969465464461</c:v>
                </c:pt>
                <c:pt idx="35">
                  <c:v>0.314427581039396</c:v>
                </c:pt>
                <c:pt idx="36">
                  <c:v>0.313879252218534</c:v>
                </c:pt>
                <c:pt idx="37">
                  <c:v>0.313324409878844</c:v>
                </c:pt>
                <c:pt idx="38">
                  <c:v>0.312762984005131</c:v>
                </c:pt>
                <c:pt idx="39">
                  <c:v>0.312194903676046</c:v>
                </c:pt>
                <c:pt idx="40">
                  <c:v>0.311620097049832</c:v>
                </c:pt>
                <c:pt idx="41">
                  <c:v>0.311038491349805</c:v>
                </c:pt>
                <c:pt idx="42">
                  <c:v>0.310450012849559</c:v>
                </c:pt>
                <c:pt idx="43">
                  <c:v>0.309854586857896</c:v>
                </c:pt>
                <c:pt idx="44">
                  <c:v>0.30925213770347</c:v>
                </c:pt>
                <c:pt idx="45">
                  <c:v>0.308642588719136</c:v>
                </c:pt>
                <c:pt idx="46">
                  <c:v>0.308025862226005</c:v>
                </c:pt>
                <c:pt idx="47">
                  <c:v>0.307401879517193</c:v>
                </c:pt>
                <c:pt idx="48">
                  <c:v>0.306770560841262</c:v>
                </c:pt>
                <c:pt idx="49">
                  <c:v>0.306131825385335</c:v>
                </c:pt>
                <c:pt idx="50">
                  <c:v>0.305485591257893</c:v>
                </c:pt>
                <c:pt idx="51">
                  <c:v>0.304831775471241</c:v>
                </c:pt>
                <c:pt idx="52">
                  <c:v>0.304170293923621</c:v>
                </c:pt>
                <c:pt idx="53">
                  <c:v>0.303501061380993</c:v>
                </c:pt>
                <c:pt idx="54">
                  <c:v>0.302823991458454</c:v>
                </c:pt>
                <c:pt idx="55">
                  <c:v>0.302138996601285</c:v>
                </c:pt>
                <c:pt idx="56">
                  <c:v>0.301445988065642</c:v>
                </c:pt>
                <c:pt idx="57">
                  <c:v>0.300744875898852</c:v>
                </c:pt>
                <c:pt idx="58">
                  <c:v>0.300035568919327</c:v>
                </c:pt>
                <c:pt idx="59">
                  <c:v>0.299317974696077</c:v>
                </c:pt>
                <c:pt idx="60">
                  <c:v>0.298591999527817</c:v>
                </c:pt>
                <c:pt idx="61">
                  <c:v>0.297857548421657</c:v>
                </c:pt>
                <c:pt idx="62">
                  <c:v>0.297114525071362</c:v>
                </c:pt>
                <c:pt idx="63">
                  <c:v>0.296362831835177</c:v>
                </c:pt>
                <c:pt idx="64">
                  <c:v>0.295602369713207</c:v>
                </c:pt>
                <c:pt idx="65">
                  <c:v>0.294833038324338</c:v>
                </c:pt>
                <c:pt idx="66">
                  <c:v>0.294054735882687</c:v>
                </c:pt>
                <c:pt idx="67">
                  <c:v>0.293267359173577</c:v>
                </c:pt>
                <c:pt idx="68">
                  <c:v>0.292470803529016</c:v>
                </c:pt>
                <c:pt idx="69">
                  <c:v>0.291664962802681</c:v>
                </c:pt>
                <c:pt idx="70">
                  <c:v>0.290849729344376</c:v>
                </c:pt>
                <c:pt idx="71">
                  <c:v>0.290024993973977</c:v>
                </c:pt>
                <c:pt idx="72">
                  <c:v>0.289190645954824</c:v>
                </c:pt>
                <c:pt idx="73">
                  <c:v>0.288346572966568</c:v>
                </c:pt>
                <c:pt idx="74">
                  <c:v>0.28749266107745</c:v>
                </c:pt>
                <c:pt idx="75">
                  <c:v>0.286628794716002</c:v>
                </c:pt>
                <c:pt idx="76">
                  <c:v>0.285754856642149</c:v>
                </c:pt>
                <c:pt idx="77">
                  <c:v>0.284870727917705</c:v>
                </c:pt>
                <c:pt idx="78">
                  <c:v>0.283976287876248</c:v>
                </c:pt>
                <c:pt idx="79">
                  <c:v>0.28307141409235</c:v>
                </c:pt>
                <c:pt idx="80">
                  <c:v>0.282155982350161</c:v>
                </c:pt>
                <c:pt idx="81">
                  <c:v>0.281229866611308</c:v>
                </c:pt>
                <c:pt idx="82">
                  <c:v>0.280292938982122</c:v>
                </c:pt>
                <c:pt idx="83">
                  <c:v>0.279345069680148</c:v>
                </c:pt>
                <c:pt idx="84">
                  <c:v>0.278386126999937</c:v>
                </c:pt>
                <c:pt idx="85">
                  <c:v>0.277415977278096</c:v>
                </c:pt>
                <c:pt idx="86">
                  <c:v>0.276434484857578</c:v>
                </c:pt>
                <c:pt idx="87">
                  <c:v>0.275441512051193</c:v>
                </c:pt>
                <c:pt idx="88">
                  <c:v>0.27443691910432</c:v>
                </c:pt>
                <c:pt idx="89">
                  <c:v>0.273420564156799</c:v>
                </c:pt>
                <c:pt idx="90">
                  <c:v>0.272392303203983</c:v>
                </c:pt>
                <c:pt idx="91">
                  <c:v>0.271351990056926</c:v>
                </c:pt>
                <c:pt idx="92">
                  <c:v>0.27029947630169</c:v>
                </c:pt>
                <c:pt idx="93">
                  <c:v>0.269234611257738</c:v>
                </c:pt>
                <c:pt idx="94">
                  <c:v>0.268157241935408</c:v>
                </c:pt>
                <c:pt idx="95">
                  <c:v>0.267067212992414</c:v>
                </c:pt>
                <c:pt idx="96">
                  <c:v>0.265964366689383</c:v>
                </c:pt>
                <c:pt idx="97">
                  <c:v>0.264848542844373</c:v>
                </c:pt>
                <c:pt idx="98">
                  <c:v>0.263719578786368</c:v>
                </c:pt>
                <c:pt idx="99">
                  <c:v>0.262577309307705</c:v>
                </c:pt>
                <c:pt idx="100">
                  <c:v>0.261421566615412</c:v>
                </c:pt>
                <c:pt idx="101">
                  <c:v>0.260252180281438</c:v>
                </c:pt>
                <c:pt idx="102">
                  <c:v>0.259068977191719</c:v>
                </c:pt>
                <c:pt idx="103">
                  <c:v>0.25787178149408</c:v>
                </c:pt>
                <c:pt idx="104">
                  <c:v>0.256660414544917</c:v>
                </c:pt>
                <c:pt idx="105">
                  <c:v>0.255434694854639</c:v>
                </c:pt>
                <c:pt idx="106">
                  <c:v>0.25419443803183</c:v>
                </c:pt>
                <c:pt idx="107">
                  <c:v>0.252939456726098</c:v>
                </c:pt>
                <c:pt idx="108">
                  <c:v>0.251669560569583</c:v>
                </c:pt>
                <c:pt idx="109">
                  <c:v>0.250384556117063</c:v>
                </c:pt>
                <c:pt idx="110">
                  <c:v>0.249084246784655</c:v>
                </c:pt>
                <c:pt idx="111">
                  <c:v>0.247768432787032</c:v>
                </c:pt>
                <c:pt idx="112">
                  <c:v>0.246436911073152</c:v>
                </c:pt>
                <c:pt idx="113">
                  <c:v>0.245089475260433</c:v>
                </c:pt>
                <c:pt idx="114">
                  <c:v>0.243725915567329</c:v>
                </c:pt>
                <c:pt idx="115">
                  <c:v>0.242346018744287</c:v>
                </c:pt>
                <c:pt idx="116">
                  <c:v>0.24094956800301</c:v>
                </c:pt>
                <c:pt idx="117">
                  <c:v>0.239536342943989</c:v>
                </c:pt>
                <c:pt idx="118">
                  <c:v>0.238106119482266</c:v>
                </c:pt>
                <c:pt idx="119">
                  <c:v>0.236658669771353</c:v>
                </c:pt>
                <c:pt idx="120">
                  <c:v>0.235193762125278</c:v>
                </c:pt>
                <c:pt idx="121">
                  <c:v>0.233711160938688</c:v>
                </c:pt>
                <c:pt idx="122">
                  <c:v>0.232210626604958</c:v>
                </c:pt>
                <c:pt idx="123">
                  <c:v>0.230691915432244</c:v>
                </c:pt>
                <c:pt idx="124">
                  <c:v>0.229154779557433</c:v>
                </c:pt>
                <c:pt idx="125">
                  <c:v>0.227598966857907</c:v>
                </c:pt>
                <c:pt idx="126">
                  <c:v>0.226024220861071</c:v>
                </c:pt>
                <c:pt idx="127">
                  <c:v>0.224430280651578</c:v>
                </c:pt>
                <c:pt idx="128">
                  <c:v>0.222816880776175</c:v>
                </c:pt>
                <c:pt idx="129">
                  <c:v>0.221183751146105</c:v>
                </c:pt>
                <c:pt idx="130">
                  <c:v>0.219530616936988</c:v>
                </c:pt>
                <c:pt idx="131">
                  <c:v>0.217857198486109</c:v>
                </c:pt>
                <c:pt idx="132">
                  <c:v>0.216163211187028</c:v>
                </c:pt>
                <c:pt idx="133">
                  <c:v>0.214448365381435</c:v>
                </c:pt>
                <c:pt idx="134">
                  <c:v>0.212712366248168</c:v>
                </c:pt>
                <c:pt idx="135">
                  <c:v>0.210954913689297</c:v>
                </c:pt>
                <c:pt idx="136">
                  <c:v>0.209175702213194</c:v>
                </c:pt>
                <c:pt idx="137">
                  <c:v>0.20737442081449</c:v>
                </c:pt>
                <c:pt idx="138">
                  <c:v>0.205550752850825</c:v>
                </c:pt>
                <c:pt idx="139">
                  <c:v>0.203704375916284</c:v>
                </c:pt>
                <c:pt idx="140">
                  <c:v>0.201834961711429</c:v>
                </c:pt>
                <c:pt idx="141">
                  <c:v>0.199942175909796</c:v>
                </c:pt>
                <c:pt idx="142">
                  <c:v>0.198025678020773</c:v>
                </c:pt>
                <c:pt idx="143">
                  <c:v>0.196085121248724</c:v>
                </c:pt>
                <c:pt idx="144">
                  <c:v>0.194120152348241</c:v>
                </c:pt>
                <c:pt idx="145">
                  <c:v>0.19213041147541</c:v>
                </c:pt>
                <c:pt idx="146">
                  <c:v>0.190115532034949</c:v>
                </c:pt>
                <c:pt idx="147">
                  <c:v>0.188075140523095</c:v>
                </c:pt>
                <c:pt idx="148">
                  <c:v>0.186008856366096</c:v>
                </c:pt>
                <c:pt idx="149">
                  <c:v>0.183916291754162</c:v>
                </c:pt>
                <c:pt idx="150">
                  <c:v>0.181797051470731</c:v>
                </c:pt>
                <c:pt idx="151">
                  <c:v>0.179650732716889</c:v>
                </c:pt>
                <c:pt idx="152">
                  <c:v>0.177476924930793</c:v>
                </c:pt>
                <c:pt idx="153">
                  <c:v>0.175275209601918</c:v>
                </c:pt>
                <c:pt idx="154">
                  <c:v>0.173045160079959</c:v>
                </c:pt>
                <c:pt idx="155">
                  <c:v>0.170786341378213</c:v>
                </c:pt>
                <c:pt idx="156">
                  <c:v>0.16849830997125</c:v>
                </c:pt>
                <c:pt idx="157">
                  <c:v>0.166180613586674</c:v>
                </c:pt>
                <c:pt idx="158">
                  <c:v>0.163832790990781</c:v>
                </c:pt>
                <c:pt idx="159">
                  <c:v>0.161454371767897</c:v>
                </c:pt>
                <c:pt idx="160">
                  <c:v>0.159044876093182</c:v>
                </c:pt>
                <c:pt idx="161">
                  <c:v>0.15660381449867</c:v>
                </c:pt>
                <c:pt idx="162">
                  <c:v>0.154130687632316</c:v>
                </c:pt>
                <c:pt idx="163">
                  <c:v>0.151624986009791</c:v>
                </c:pt>
                <c:pt idx="164">
                  <c:v>0.149086189758786</c:v>
                </c:pt>
                <c:pt idx="165">
                  <c:v>0.146513768355548</c:v>
                </c:pt>
                <c:pt idx="166">
                  <c:v>0.143907180353379</c:v>
                </c:pt>
                <c:pt idx="167">
                  <c:v>0.141265873102802</c:v>
                </c:pt>
                <c:pt idx="168">
                  <c:v>0.138589282463106</c:v>
                </c:pt>
                <c:pt idx="169">
                  <c:v>0.135876832504944</c:v>
                </c:pt>
                <c:pt idx="170">
                  <c:v>0.133127935203679</c:v>
                </c:pt>
                <c:pt idx="171">
                  <c:v>0.130341990123113</c:v>
                </c:pt>
                <c:pt idx="172">
                  <c:v>0.127518384089279</c:v>
                </c:pt>
                <c:pt idx="173">
                  <c:v>0.124656490853891</c:v>
                </c:pt>
                <c:pt idx="174">
                  <c:v>0.121755670747112</c:v>
                </c:pt>
                <c:pt idx="175">
                  <c:v>0.118815270319199</c:v>
                </c:pt>
                <c:pt idx="176">
                  <c:v>0.115834621970639</c:v>
                </c:pt>
                <c:pt idx="177">
                  <c:v>0.11281304357033</c:v>
                </c:pt>
                <c:pt idx="178">
                  <c:v>0.109749838061348</c:v>
                </c:pt>
                <c:pt idx="179">
                  <c:v>0.106644293053845</c:v>
                </c:pt>
                <c:pt idx="180">
                  <c:v>0.103495680404562</c:v>
                </c:pt>
                <c:pt idx="181">
                  <c:v>0.100303255782467</c:v>
                </c:pt>
                <c:pt idx="182">
                  <c:v>0.0970662582199517</c:v>
                </c:pt>
                <c:pt idx="183">
                  <c:v>0.0937839096490541</c:v>
                </c:pt>
                <c:pt idx="184">
                  <c:v>0.0904554144220964</c:v>
                </c:pt>
                <c:pt idx="185">
                  <c:v>0.0870799588161393</c:v>
                </c:pt>
                <c:pt idx="186">
                  <c:v>0.0836567105206039</c:v>
                </c:pt>
                <c:pt idx="187">
                  <c:v>0.0801848181073957</c:v>
                </c:pt>
                <c:pt idx="188">
                  <c:v>0.076663410482826</c:v>
                </c:pt>
                <c:pt idx="189">
                  <c:v>0.0730915963205986</c:v>
                </c:pt>
                <c:pt idx="190">
                  <c:v>0.0694684634750955</c:v>
                </c:pt>
                <c:pt idx="191">
                  <c:v>0.0657930783741575</c:v>
                </c:pt>
                <c:pt idx="192">
                  <c:v>0.0620644853905181</c:v>
                </c:pt>
                <c:pt idx="193">
                  <c:v>0.0582817061910133</c:v>
                </c:pt>
                <c:pt idx="194">
                  <c:v>0.054443739062642</c:v>
                </c:pt>
                <c:pt idx="195">
                  <c:v>0.0505495582145122</c:v>
                </c:pt>
                <c:pt idx="196">
                  <c:v>0.0465981130546626</c:v>
                </c:pt>
                <c:pt idx="197">
                  <c:v>0.042588327440695</c:v>
                </c:pt>
                <c:pt idx="198">
                  <c:v>0.0385190989031063</c:v>
                </c:pt>
                <c:pt idx="199">
                  <c:v>0.0343892978401545</c:v>
                </c:pt>
                <c:pt idx="200">
                  <c:v>0.0301977666830316</c:v>
                </c:pt>
              </c:numCache>
            </c:numRef>
          </c:yVal>
          <c:smooth val="0"/>
        </c:ser>
        <c:ser>
          <c:idx val="3"/>
          <c:order val="2"/>
          <c:spPr>
            <a:effectLst/>
          </c:spPr>
          <c:marker>
            <c:symbol val="diamond"/>
            <c:size val="4"/>
            <c:spPr>
              <a:solidFill>
                <a:schemeClr val="accent4">
                  <a:lumMod val="60000"/>
                  <a:lumOff val="40000"/>
                </a:schemeClr>
              </a:solidFill>
              <a:ln>
                <a:noFill/>
              </a:ln>
              <a:effectLst/>
            </c:spPr>
          </c:marker>
          <c:xVal>
            <c:numRef>
              <c:f>'Non-modal partial melting'!$A$15:$A$215</c:f>
              <c:numCache>
                <c:formatCode>General</c:formatCode>
                <c:ptCount val="201"/>
                <c:pt idx="0">
                  <c:v>0.0</c:v>
                </c:pt>
                <c:pt idx="1">
                  <c:v>0.001</c:v>
                </c:pt>
                <c:pt idx="2">
                  <c:v>0.002</c:v>
                </c:pt>
                <c:pt idx="3">
                  <c:v>0.003</c:v>
                </c:pt>
                <c:pt idx="4">
                  <c:v>0.004</c:v>
                </c:pt>
                <c:pt idx="5">
                  <c:v>0.005</c:v>
                </c:pt>
                <c:pt idx="6">
                  <c:v>0.006</c:v>
                </c:pt>
                <c:pt idx="7">
                  <c:v>0.007</c:v>
                </c:pt>
                <c:pt idx="8">
                  <c:v>0.008</c:v>
                </c:pt>
                <c:pt idx="9">
                  <c:v>0.009</c:v>
                </c:pt>
                <c:pt idx="10">
                  <c:v>0.01</c:v>
                </c:pt>
                <c:pt idx="11">
                  <c:v>0.011</c:v>
                </c:pt>
                <c:pt idx="12">
                  <c:v>0.012</c:v>
                </c:pt>
                <c:pt idx="13">
                  <c:v>0.013</c:v>
                </c:pt>
                <c:pt idx="14">
                  <c:v>0.014</c:v>
                </c:pt>
                <c:pt idx="15">
                  <c:v>0.015</c:v>
                </c:pt>
                <c:pt idx="16">
                  <c:v>0.016</c:v>
                </c:pt>
                <c:pt idx="17">
                  <c:v>0.017</c:v>
                </c:pt>
                <c:pt idx="18">
                  <c:v>0.018</c:v>
                </c:pt>
                <c:pt idx="19">
                  <c:v>0.019</c:v>
                </c:pt>
                <c:pt idx="20">
                  <c:v>0.02</c:v>
                </c:pt>
                <c:pt idx="21">
                  <c:v>0.021</c:v>
                </c:pt>
                <c:pt idx="22">
                  <c:v>0.022</c:v>
                </c:pt>
                <c:pt idx="23">
                  <c:v>0.023</c:v>
                </c:pt>
                <c:pt idx="24">
                  <c:v>0.024</c:v>
                </c:pt>
                <c:pt idx="25">
                  <c:v>0.025</c:v>
                </c:pt>
                <c:pt idx="26">
                  <c:v>0.026</c:v>
                </c:pt>
                <c:pt idx="27">
                  <c:v>0.027</c:v>
                </c:pt>
                <c:pt idx="28">
                  <c:v>0.028</c:v>
                </c:pt>
                <c:pt idx="29">
                  <c:v>0.029</c:v>
                </c:pt>
                <c:pt idx="30">
                  <c:v>0.03</c:v>
                </c:pt>
                <c:pt idx="31">
                  <c:v>0.031</c:v>
                </c:pt>
                <c:pt idx="32">
                  <c:v>0.032</c:v>
                </c:pt>
                <c:pt idx="33">
                  <c:v>0.033</c:v>
                </c:pt>
                <c:pt idx="34">
                  <c:v>0.034</c:v>
                </c:pt>
                <c:pt idx="35">
                  <c:v>0.035</c:v>
                </c:pt>
                <c:pt idx="36">
                  <c:v>0.036</c:v>
                </c:pt>
                <c:pt idx="37">
                  <c:v>0.037</c:v>
                </c:pt>
                <c:pt idx="38">
                  <c:v>0.038</c:v>
                </c:pt>
                <c:pt idx="39">
                  <c:v>0.039</c:v>
                </c:pt>
                <c:pt idx="40">
                  <c:v>0.04</c:v>
                </c:pt>
                <c:pt idx="41">
                  <c:v>0.041</c:v>
                </c:pt>
                <c:pt idx="42">
                  <c:v>0.042</c:v>
                </c:pt>
                <c:pt idx="43">
                  <c:v>0.043</c:v>
                </c:pt>
                <c:pt idx="44">
                  <c:v>0.044</c:v>
                </c:pt>
                <c:pt idx="45">
                  <c:v>0.045</c:v>
                </c:pt>
                <c:pt idx="46">
                  <c:v>0.046</c:v>
                </c:pt>
                <c:pt idx="47">
                  <c:v>0.047</c:v>
                </c:pt>
                <c:pt idx="48">
                  <c:v>0.048</c:v>
                </c:pt>
                <c:pt idx="49">
                  <c:v>0.049</c:v>
                </c:pt>
                <c:pt idx="50">
                  <c:v>0.05</c:v>
                </c:pt>
                <c:pt idx="51">
                  <c:v>0.051</c:v>
                </c:pt>
                <c:pt idx="52">
                  <c:v>0.052</c:v>
                </c:pt>
                <c:pt idx="53">
                  <c:v>0.053</c:v>
                </c:pt>
                <c:pt idx="54">
                  <c:v>0.054</c:v>
                </c:pt>
                <c:pt idx="55">
                  <c:v>0.055</c:v>
                </c:pt>
                <c:pt idx="56">
                  <c:v>0.056</c:v>
                </c:pt>
                <c:pt idx="57">
                  <c:v>0.057</c:v>
                </c:pt>
                <c:pt idx="58">
                  <c:v>0.058</c:v>
                </c:pt>
                <c:pt idx="59">
                  <c:v>0.059</c:v>
                </c:pt>
                <c:pt idx="60">
                  <c:v>0.06</c:v>
                </c:pt>
                <c:pt idx="61">
                  <c:v>0.061</c:v>
                </c:pt>
                <c:pt idx="62">
                  <c:v>0.062</c:v>
                </c:pt>
                <c:pt idx="63">
                  <c:v>0.063</c:v>
                </c:pt>
                <c:pt idx="64">
                  <c:v>0.064</c:v>
                </c:pt>
                <c:pt idx="65">
                  <c:v>0.065</c:v>
                </c:pt>
                <c:pt idx="66">
                  <c:v>0.066</c:v>
                </c:pt>
                <c:pt idx="67">
                  <c:v>0.067</c:v>
                </c:pt>
                <c:pt idx="68">
                  <c:v>0.068</c:v>
                </c:pt>
                <c:pt idx="69">
                  <c:v>0.069</c:v>
                </c:pt>
                <c:pt idx="70">
                  <c:v>0.07</c:v>
                </c:pt>
                <c:pt idx="71">
                  <c:v>0.071</c:v>
                </c:pt>
                <c:pt idx="72">
                  <c:v>0.072</c:v>
                </c:pt>
                <c:pt idx="73">
                  <c:v>0.073</c:v>
                </c:pt>
                <c:pt idx="74">
                  <c:v>0.074</c:v>
                </c:pt>
                <c:pt idx="75">
                  <c:v>0.075</c:v>
                </c:pt>
                <c:pt idx="76">
                  <c:v>0.076</c:v>
                </c:pt>
                <c:pt idx="77">
                  <c:v>0.077</c:v>
                </c:pt>
                <c:pt idx="78">
                  <c:v>0.078</c:v>
                </c:pt>
                <c:pt idx="79">
                  <c:v>0.079</c:v>
                </c:pt>
                <c:pt idx="80">
                  <c:v>0.08</c:v>
                </c:pt>
                <c:pt idx="81">
                  <c:v>0.081</c:v>
                </c:pt>
                <c:pt idx="82">
                  <c:v>0.082</c:v>
                </c:pt>
                <c:pt idx="83">
                  <c:v>0.083</c:v>
                </c:pt>
                <c:pt idx="84">
                  <c:v>0.084</c:v>
                </c:pt>
                <c:pt idx="85">
                  <c:v>0.085</c:v>
                </c:pt>
                <c:pt idx="86">
                  <c:v>0.086</c:v>
                </c:pt>
                <c:pt idx="87">
                  <c:v>0.087</c:v>
                </c:pt>
                <c:pt idx="88">
                  <c:v>0.088</c:v>
                </c:pt>
                <c:pt idx="89">
                  <c:v>0.089</c:v>
                </c:pt>
                <c:pt idx="90">
                  <c:v>0.09</c:v>
                </c:pt>
                <c:pt idx="91">
                  <c:v>0.091</c:v>
                </c:pt>
                <c:pt idx="92">
                  <c:v>0.092</c:v>
                </c:pt>
                <c:pt idx="93">
                  <c:v>0.093</c:v>
                </c:pt>
                <c:pt idx="94">
                  <c:v>0.094</c:v>
                </c:pt>
                <c:pt idx="95">
                  <c:v>0.095</c:v>
                </c:pt>
                <c:pt idx="96">
                  <c:v>0.096</c:v>
                </c:pt>
                <c:pt idx="97">
                  <c:v>0.097</c:v>
                </c:pt>
                <c:pt idx="98">
                  <c:v>0.098</c:v>
                </c:pt>
                <c:pt idx="99">
                  <c:v>0.099</c:v>
                </c:pt>
                <c:pt idx="100">
                  <c:v>0.1</c:v>
                </c:pt>
                <c:pt idx="101">
                  <c:v>0.101</c:v>
                </c:pt>
                <c:pt idx="102">
                  <c:v>0.102</c:v>
                </c:pt>
                <c:pt idx="103">
                  <c:v>0.103</c:v>
                </c:pt>
                <c:pt idx="104">
                  <c:v>0.104</c:v>
                </c:pt>
                <c:pt idx="105">
                  <c:v>0.105</c:v>
                </c:pt>
                <c:pt idx="106">
                  <c:v>0.106</c:v>
                </c:pt>
                <c:pt idx="107">
                  <c:v>0.107</c:v>
                </c:pt>
                <c:pt idx="108">
                  <c:v>0.108</c:v>
                </c:pt>
                <c:pt idx="109">
                  <c:v>0.109</c:v>
                </c:pt>
                <c:pt idx="110">
                  <c:v>0.11</c:v>
                </c:pt>
                <c:pt idx="111">
                  <c:v>0.111</c:v>
                </c:pt>
                <c:pt idx="112">
                  <c:v>0.112</c:v>
                </c:pt>
                <c:pt idx="113">
                  <c:v>0.113</c:v>
                </c:pt>
                <c:pt idx="114">
                  <c:v>0.114</c:v>
                </c:pt>
                <c:pt idx="115">
                  <c:v>0.115</c:v>
                </c:pt>
                <c:pt idx="116">
                  <c:v>0.116</c:v>
                </c:pt>
                <c:pt idx="117">
                  <c:v>0.117</c:v>
                </c:pt>
                <c:pt idx="118">
                  <c:v>0.118</c:v>
                </c:pt>
                <c:pt idx="119">
                  <c:v>0.119</c:v>
                </c:pt>
                <c:pt idx="120">
                  <c:v>0.12</c:v>
                </c:pt>
                <c:pt idx="121">
                  <c:v>0.121</c:v>
                </c:pt>
                <c:pt idx="122">
                  <c:v>0.122</c:v>
                </c:pt>
                <c:pt idx="123">
                  <c:v>0.123</c:v>
                </c:pt>
                <c:pt idx="124">
                  <c:v>0.124</c:v>
                </c:pt>
                <c:pt idx="125">
                  <c:v>0.125</c:v>
                </c:pt>
                <c:pt idx="126">
                  <c:v>0.126</c:v>
                </c:pt>
                <c:pt idx="127">
                  <c:v>0.127</c:v>
                </c:pt>
                <c:pt idx="128">
                  <c:v>0.128</c:v>
                </c:pt>
                <c:pt idx="129">
                  <c:v>0.129</c:v>
                </c:pt>
                <c:pt idx="130">
                  <c:v>0.13</c:v>
                </c:pt>
                <c:pt idx="131">
                  <c:v>0.131</c:v>
                </c:pt>
                <c:pt idx="132">
                  <c:v>0.132</c:v>
                </c:pt>
                <c:pt idx="133">
                  <c:v>0.133</c:v>
                </c:pt>
                <c:pt idx="134">
                  <c:v>0.134</c:v>
                </c:pt>
                <c:pt idx="135">
                  <c:v>0.135</c:v>
                </c:pt>
                <c:pt idx="136">
                  <c:v>0.136</c:v>
                </c:pt>
                <c:pt idx="137">
                  <c:v>0.137</c:v>
                </c:pt>
                <c:pt idx="138">
                  <c:v>0.138</c:v>
                </c:pt>
                <c:pt idx="139">
                  <c:v>0.139</c:v>
                </c:pt>
                <c:pt idx="140">
                  <c:v>0.14</c:v>
                </c:pt>
                <c:pt idx="141">
                  <c:v>0.141</c:v>
                </c:pt>
                <c:pt idx="142">
                  <c:v>0.142</c:v>
                </c:pt>
                <c:pt idx="143">
                  <c:v>0.143</c:v>
                </c:pt>
                <c:pt idx="144">
                  <c:v>0.144</c:v>
                </c:pt>
                <c:pt idx="145">
                  <c:v>0.145</c:v>
                </c:pt>
                <c:pt idx="146">
                  <c:v>0.146</c:v>
                </c:pt>
                <c:pt idx="147">
                  <c:v>0.147</c:v>
                </c:pt>
                <c:pt idx="148">
                  <c:v>0.148</c:v>
                </c:pt>
                <c:pt idx="149">
                  <c:v>0.149</c:v>
                </c:pt>
                <c:pt idx="150">
                  <c:v>0.15</c:v>
                </c:pt>
                <c:pt idx="151">
                  <c:v>0.151</c:v>
                </c:pt>
                <c:pt idx="152">
                  <c:v>0.152</c:v>
                </c:pt>
                <c:pt idx="153">
                  <c:v>0.153</c:v>
                </c:pt>
                <c:pt idx="154">
                  <c:v>0.154</c:v>
                </c:pt>
                <c:pt idx="155">
                  <c:v>0.155</c:v>
                </c:pt>
                <c:pt idx="156">
                  <c:v>0.156</c:v>
                </c:pt>
                <c:pt idx="157">
                  <c:v>0.157</c:v>
                </c:pt>
                <c:pt idx="158">
                  <c:v>0.158</c:v>
                </c:pt>
                <c:pt idx="159">
                  <c:v>0.159</c:v>
                </c:pt>
                <c:pt idx="160">
                  <c:v>0.16</c:v>
                </c:pt>
                <c:pt idx="161">
                  <c:v>0.161</c:v>
                </c:pt>
                <c:pt idx="162">
                  <c:v>0.162</c:v>
                </c:pt>
                <c:pt idx="163">
                  <c:v>0.163</c:v>
                </c:pt>
                <c:pt idx="164">
                  <c:v>0.164</c:v>
                </c:pt>
                <c:pt idx="165">
                  <c:v>0.165</c:v>
                </c:pt>
                <c:pt idx="166">
                  <c:v>0.166</c:v>
                </c:pt>
                <c:pt idx="167">
                  <c:v>0.167</c:v>
                </c:pt>
                <c:pt idx="168">
                  <c:v>0.168</c:v>
                </c:pt>
                <c:pt idx="169">
                  <c:v>0.169</c:v>
                </c:pt>
                <c:pt idx="170">
                  <c:v>0.17</c:v>
                </c:pt>
                <c:pt idx="171">
                  <c:v>0.171</c:v>
                </c:pt>
                <c:pt idx="172">
                  <c:v>0.172</c:v>
                </c:pt>
                <c:pt idx="173">
                  <c:v>0.173</c:v>
                </c:pt>
                <c:pt idx="174">
                  <c:v>0.174</c:v>
                </c:pt>
                <c:pt idx="175">
                  <c:v>0.175</c:v>
                </c:pt>
                <c:pt idx="176">
                  <c:v>0.176</c:v>
                </c:pt>
                <c:pt idx="177">
                  <c:v>0.177</c:v>
                </c:pt>
                <c:pt idx="178">
                  <c:v>0.178</c:v>
                </c:pt>
                <c:pt idx="179">
                  <c:v>0.179</c:v>
                </c:pt>
                <c:pt idx="180">
                  <c:v>0.18</c:v>
                </c:pt>
                <c:pt idx="181">
                  <c:v>0.181</c:v>
                </c:pt>
                <c:pt idx="182">
                  <c:v>0.182</c:v>
                </c:pt>
                <c:pt idx="183">
                  <c:v>0.183</c:v>
                </c:pt>
                <c:pt idx="184">
                  <c:v>0.184</c:v>
                </c:pt>
                <c:pt idx="185">
                  <c:v>0.185</c:v>
                </c:pt>
                <c:pt idx="186">
                  <c:v>0.186</c:v>
                </c:pt>
                <c:pt idx="187">
                  <c:v>0.187</c:v>
                </c:pt>
                <c:pt idx="188">
                  <c:v>0.188</c:v>
                </c:pt>
                <c:pt idx="189">
                  <c:v>0.189</c:v>
                </c:pt>
                <c:pt idx="190">
                  <c:v>0.19</c:v>
                </c:pt>
                <c:pt idx="191">
                  <c:v>0.191</c:v>
                </c:pt>
                <c:pt idx="192">
                  <c:v>0.192</c:v>
                </c:pt>
                <c:pt idx="193">
                  <c:v>0.193</c:v>
                </c:pt>
                <c:pt idx="194">
                  <c:v>0.194</c:v>
                </c:pt>
                <c:pt idx="195">
                  <c:v>0.195</c:v>
                </c:pt>
                <c:pt idx="196">
                  <c:v>0.196</c:v>
                </c:pt>
                <c:pt idx="197">
                  <c:v>0.197</c:v>
                </c:pt>
                <c:pt idx="198">
                  <c:v>0.198</c:v>
                </c:pt>
                <c:pt idx="199">
                  <c:v>0.199</c:v>
                </c:pt>
                <c:pt idx="200">
                  <c:v>0.2</c:v>
                </c:pt>
              </c:numCache>
            </c:numRef>
          </c:xVal>
          <c:yVal>
            <c:numRef>
              <c:f>'Non-modal partial melting'!$AJ$15:$AJ$215</c:f>
              <c:numCache>
                <c:formatCode>0.0000</c:formatCode>
                <c:ptCount val="201"/>
                <c:pt idx="0">
                  <c:v>0.0942857142857143</c:v>
                </c:pt>
                <c:pt idx="1">
                  <c:v>0.0938911731245571</c:v>
                </c:pt>
                <c:pt idx="2">
                  <c:v>0.0934962488484295</c:v>
                </c:pt>
                <c:pt idx="3">
                  <c:v>0.0931009409004584</c:v>
                </c:pt>
                <c:pt idx="4">
                  <c:v>0.0927052487227198</c:v>
                </c:pt>
                <c:pt idx="5">
                  <c:v>0.0923091717562372</c:v>
                </c:pt>
                <c:pt idx="6">
                  <c:v>0.0919127094409799</c:v>
                </c:pt>
                <c:pt idx="7">
                  <c:v>0.0915158612158614</c:v>
                </c:pt>
                <c:pt idx="8">
                  <c:v>0.0911186265187374</c:v>
                </c:pt>
                <c:pt idx="9">
                  <c:v>0.0907210047864043</c:v>
                </c:pt>
                <c:pt idx="10">
                  <c:v>0.0903229954545979</c:v>
                </c:pt>
                <c:pt idx="11">
                  <c:v>0.0899245979579913</c:v>
                </c:pt>
                <c:pt idx="12">
                  <c:v>0.0895258117301936</c:v>
                </c:pt>
                <c:pt idx="13">
                  <c:v>0.0891266362037482</c:v>
                </c:pt>
                <c:pt idx="14">
                  <c:v>0.0887270708101314</c:v>
                </c:pt>
                <c:pt idx="15">
                  <c:v>0.088327114979751</c:v>
                </c:pt>
                <c:pt idx="16">
                  <c:v>0.0879267681419447</c:v>
                </c:pt>
                <c:pt idx="17">
                  <c:v>0.0875260297249785</c:v>
                </c:pt>
                <c:pt idx="18">
                  <c:v>0.0871248991560458</c:v>
                </c:pt>
                <c:pt idx="19">
                  <c:v>0.0867233758612656</c:v>
                </c:pt>
                <c:pt idx="20">
                  <c:v>0.0863214592656814</c:v>
                </c:pt>
                <c:pt idx="21">
                  <c:v>0.0859191487932599</c:v>
                </c:pt>
                <c:pt idx="22">
                  <c:v>0.0855164438668897</c:v>
                </c:pt>
                <c:pt idx="23">
                  <c:v>0.0851133439083801</c:v>
                </c:pt>
                <c:pt idx="24">
                  <c:v>0.0847098483384602</c:v>
                </c:pt>
                <c:pt idx="25">
                  <c:v>0.0843059565767776</c:v>
                </c:pt>
                <c:pt idx="26">
                  <c:v>0.0839016680418973</c:v>
                </c:pt>
                <c:pt idx="27">
                  <c:v>0.0834969821513007</c:v>
                </c:pt>
                <c:pt idx="28">
                  <c:v>0.0830918983213851</c:v>
                </c:pt>
                <c:pt idx="29">
                  <c:v>0.0826864159674621</c:v>
                </c:pt>
                <c:pt idx="30">
                  <c:v>0.0822805345037575</c:v>
                </c:pt>
                <c:pt idx="31">
                  <c:v>0.0818742533434099</c:v>
                </c:pt>
                <c:pt idx="32">
                  <c:v>0.0814675718984707</c:v>
                </c:pt>
                <c:pt idx="33">
                  <c:v>0.0810604895799027</c:v>
                </c:pt>
                <c:pt idx="34">
                  <c:v>0.0806530057975803</c:v>
                </c:pt>
                <c:pt idx="35">
                  <c:v>0.0802451199602884</c:v>
                </c:pt>
                <c:pt idx="36">
                  <c:v>0.0798368314757226</c:v>
                </c:pt>
                <c:pt idx="37">
                  <c:v>0.0794281397504883</c:v>
                </c:pt>
                <c:pt idx="38">
                  <c:v>0.079019044190101</c:v>
                </c:pt>
                <c:pt idx="39">
                  <c:v>0.0786095441989857</c:v>
                </c:pt>
                <c:pt idx="40">
                  <c:v>0.0781996391804774</c:v>
                </c:pt>
                <c:pt idx="41">
                  <c:v>0.0777893285368205</c:v>
                </c:pt>
                <c:pt idx="42">
                  <c:v>0.0773786116691696</c:v>
                </c:pt>
                <c:pt idx="43">
                  <c:v>0.0769674879775893</c:v>
                </c:pt>
                <c:pt idx="44">
                  <c:v>0.0765559568610551</c:v>
                </c:pt>
                <c:pt idx="45">
                  <c:v>0.0761440177174532</c:v>
                </c:pt>
                <c:pt idx="46">
                  <c:v>0.0757316699435819</c:v>
                </c:pt>
                <c:pt idx="47">
                  <c:v>0.0753189129351517</c:v>
                </c:pt>
                <c:pt idx="48">
                  <c:v>0.0749057460867867</c:v>
                </c:pt>
                <c:pt idx="49">
                  <c:v>0.0744921687920255</c:v>
                </c:pt>
                <c:pt idx="50">
                  <c:v>0.0740781804433223</c:v>
                </c:pt>
                <c:pt idx="51">
                  <c:v>0.0736637804320482</c:v>
                </c:pt>
                <c:pt idx="52">
                  <c:v>0.0732489681484931</c:v>
                </c:pt>
                <c:pt idx="53">
                  <c:v>0.072833742981867</c:v>
                </c:pt>
                <c:pt idx="54">
                  <c:v>0.0724181043203022</c:v>
                </c:pt>
                <c:pt idx="55">
                  <c:v>0.0720020515508552</c:v>
                </c:pt>
                <c:pt idx="56">
                  <c:v>0.071585584059509</c:v>
                </c:pt>
                <c:pt idx="57">
                  <c:v>0.0711687012311756</c:v>
                </c:pt>
                <c:pt idx="58">
                  <c:v>0.0707514024496988</c:v>
                </c:pt>
                <c:pt idx="59">
                  <c:v>0.0703336870978573</c:v>
                </c:pt>
                <c:pt idx="60">
                  <c:v>0.0699155545573675</c:v>
                </c:pt>
                <c:pt idx="61">
                  <c:v>0.0694970042088873</c:v>
                </c:pt>
                <c:pt idx="62">
                  <c:v>0.0690780354320198</c:v>
                </c:pt>
                <c:pt idx="63">
                  <c:v>0.0686586476053173</c:v>
                </c:pt>
                <c:pt idx="64">
                  <c:v>0.0682388401062856</c:v>
                </c:pt>
                <c:pt idx="65">
                  <c:v>0.0678186123113887</c:v>
                </c:pt>
                <c:pt idx="66">
                  <c:v>0.0673979635960539</c:v>
                </c:pt>
                <c:pt idx="67">
                  <c:v>0.0669768933346768</c:v>
                </c:pt>
                <c:pt idx="68">
                  <c:v>0.0665554009006276</c:v>
                </c:pt>
                <c:pt idx="69">
                  <c:v>0.0661334856662568</c:v>
                </c:pt>
                <c:pt idx="70">
                  <c:v>0.0657111470029017</c:v>
                </c:pt>
                <c:pt idx="71">
                  <c:v>0.0652883842808937</c:v>
                </c:pt>
                <c:pt idx="72">
                  <c:v>0.0648651968695655</c:v>
                </c:pt>
                <c:pt idx="73">
                  <c:v>0.0644415841372592</c:v>
                </c:pt>
                <c:pt idx="74">
                  <c:v>0.0640175454513345</c:v>
                </c:pt>
                <c:pt idx="75">
                  <c:v>0.063593080178178</c:v>
                </c:pt>
                <c:pt idx="76">
                  <c:v>0.0631681876832125</c:v>
                </c:pt>
                <c:pt idx="77">
                  <c:v>0.0627428673309074</c:v>
                </c:pt>
                <c:pt idx="78">
                  <c:v>0.0623171184847894</c:v>
                </c:pt>
                <c:pt idx="79">
                  <c:v>0.0618909405074541</c:v>
                </c:pt>
                <c:pt idx="80">
                  <c:v>0.0614643327605781</c:v>
                </c:pt>
                <c:pt idx="81">
                  <c:v>0.0610372946049321</c:v>
                </c:pt>
                <c:pt idx="82">
                  <c:v>0.0606098254003948</c:v>
                </c:pt>
                <c:pt idx="83">
                  <c:v>0.0601819245059675</c:v>
                </c:pt>
                <c:pt idx="84">
                  <c:v>0.0597535912797894</c:v>
                </c:pt>
                <c:pt idx="85">
                  <c:v>0.0593248250791546</c:v>
                </c:pt>
                <c:pt idx="86">
                  <c:v>0.0588956252605295</c:v>
                </c:pt>
                <c:pt idx="87">
                  <c:v>0.0584659911795714</c:v>
                </c:pt>
                <c:pt idx="88">
                  <c:v>0.0580359221911484</c:v>
                </c:pt>
                <c:pt idx="89">
                  <c:v>0.0576054176493603</c:v>
                </c:pt>
                <c:pt idx="90">
                  <c:v>0.0571744769075613</c:v>
                </c:pt>
                <c:pt idx="91">
                  <c:v>0.0567430993183834</c:v>
                </c:pt>
                <c:pt idx="92">
                  <c:v>0.056311284233762</c:v>
                </c:pt>
                <c:pt idx="93">
                  <c:v>0.0558790310049623</c:v>
                </c:pt>
                <c:pt idx="94">
                  <c:v>0.055446338982608</c:v>
                </c:pt>
                <c:pt idx="95">
                  <c:v>0.0550132075167119</c:v>
                </c:pt>
                <c:pt idx="96">
                  <c:v>0.0545796359567075</c:v>
                </c:pt>
                <c:pt idx="97">
                  <c:v>0.0541456236514839</c:v>
                </c:pt>
                <c:pt idx="98">
                  <c:v>0.0537111699494217</c:v>
                </c:pt>
                <c:pt idx="99">
                  <c:v>0.0532762741984322</c:v>
                </c:pt>
                <c:pt idx="100">
                  <c:v>0.0528409357459982</c:v>
                </c:pt>
                <c:pt idx="101">
                  <c:v>0.0524051539392186</c:v>
                </c:pt>
                <c:pt idx="102">
                  <c:v>0.0519689281248545</c:v>
                </c:pt>
                <c:pt idx="103">
                  <c:v>0.0515322576493797</c:v>
                </c:pt>
                <c:pt idx="104">
                  <c:v>0.0510951418590332</c:v>
                </c:pt>
                <c:pt idx="105">
                  <c:v>0.0506575800998765</c:v>
                </c:pt>
                <c:pt idx="106">
                  <c:v>0.0502195717178537</c:v>
                </c:pt>
                <c:pt idx="107">
                  <c:v>0.0497811160588563</c:v>
                </c:pt>
                <c:pt idx="108">
                  <c:v>0.0493422124687917</c:v>
                </c:pt>
                <c:pt idx="109">
                  <c:v>0.0489028602936573</c:v>
                </c:pt>
                <c:pt idx="110">
                  <c:v>0.0484630588796188</c:v>
                </c:pt>
                <c:pt idx="111">
                  <c:v>0.0480228075730947</c:v>
                </c:pt>
                <c:pt idx="112">
                  <c:v>0.0475821057208461</c:v>
                </c:pt>
                <c:pt idx="113">
                  <c:v>0.0471409526700732</c:v>
                </c:pt>
                <c:pt idx="114">
                  <c:v>0.0466993477685187</c:v>
                </c:pt>
                <c:pt idx="115">
                  <c:v>0.0462572903645782</c:v>
                </c:pt>
                <c:pt idx="116">
                  <c:v>0.0458147798074196</c:v>
                </c:pt>
                <c:pt idx="117">
                  <c:v>0.0453718154471097</c:v>
                </c:pt>
                <c:pt idx="118">
                  <c:v>0.0449283966347522</c:v>
                </c:pt>
                <c:pt idx="119">
                  <c:v>0.0444845227226339</c:v>
                </c:pt>
                <c:pt idx="120">
                  <c:v>0.0440401930643837</c:v>
                </c:pt>
                <c:pt idx="121">
                  <c:v>0.043595407015143</c:v>
                </c:pt>
                <c:pt idx="122">
                  <c:v>0.043150163931749</c:v>
                </c:pt>
                <c:pt idx="123">
                  <c:v>0.0427044631729332</c:v>
                </c:pt>
                <c:pt idx="124">
                  <c:v>0.0422583040995346</c:v>
                </c:pt>
                <c:pt idx="125">
                  <c:v>0.0418116860747311</c:v>
                </c:pt>
                <c:pt idx="126">
                  <c:v>0.0413646084642884</c:v>
                </c:pt>
                <c:pt idx="127">
                  <c:v>0.0409170706368306</c:v>
                </c:pt>
                <c:pt idx="128">
                  <c:v>0.0404690719641324</c:v>
                </c:pt>
                <c:pt idx="129">
                  <c:v>0.0400206118214359</c:v>
                </c:pt>
                <c:pt idx="130">
                  <c:v>0.0395716895877954</c:v>
                </c:pt>
                <c:pt idx="131">
                  <c:v>0.0391223046464507</c:v>
                </c:pt>
                <c:pt idx="132">
                  <c:v>0.0386724563852336</c:v>
                </c:pt>
                <c:pt idx="133">
                  <c:v>0.0382221441970112</c:v>
                </c:pt>
                <c:pt idx="134">
                  <c:v>0.037771367480168</c:v>
                </c:pt>
                <c:pt idx="135">
                  <c:v>0.0373201256391329</c:v>
                </c:pt>
                <c:pt idx="136">
                  <c:v>0.0368684180849544</c:v>
                </c:pt>
                <c:pt idx="137">
                  <c:v>0.0364162442359306</c:v>
                </c:pt>
                <c:pt idx="138">
                  <c:v>0.0359636035182988</c:v>
                </c:pt>
                <c:pt idx="139">
                  <c:v>0.0355104953669924</c:v>
                </c:pt>
                <c:pt idx="140">
                  <c:v>0.0350569192264724</c:v>
                </c:pt>
                <c:pt idx="141">
                  <c:v>0.0346028745516417</c:v>
                </c:pt>
                <c:pt idx="142">
                  <c:v>0.0341483608088535</c:v>
                </c:pt>
                <c:pt idx="143">
                  <c:v>0.0336933774770226</c:v>
                </c:pt>
                <c:pt idx="144">
                  <c:v>0.0332379240488556</c:v>
                </c:pt>
                <c:pt idx="145">
                  <c:v>0.0327820000322109</c:v>
                </c:pt>
                <c:pt idx="146">
                  <c:v>0.0323256049516089</c:v>
                </c:pt>
                <c:pt idx="147">
                  <c:v>0.0318687383499084</c:v>
                </c:pt>
                <c:pt idx="148">
                  <c:v>0.0314113997901734</c:v>
                </c:pt>
                <c:pt idx="149">
                  <c:v>0.030953588857755</c:v>
                </c:pt>
                <c:pt idx="150">
                  <c:v>0.0304953051626175</c:v>
                </c:pt>
                <c:pt idx="151">
                  <c:v>0.0300365483419434</c:v>
                </c:pt>
                <c:pt idx="152">
                  <c:v>0.0295773180630564</c:v>
                </c:pt>
                <c:pt idx="153">
                  <c:v>0.0291176140267096</c:v>
                </c:pt>
                <c:pt idx="154">
                  <c:v>0.0286574359707917</c:v>
                </c:pt>
                <c:pt idx="155">
                  <c:v>0.0281967836745155</c:v>
                </c:pt>
                <c:pt idx="156">
                  <c:v>0.0277356569631638</c:v>
                </c:pt>
                <c:pt idx="157">
                  <c:v>0.0272740557134793</c:v>
                </c:pt>
                <c:pt idx="158">
                  <c:v>0.0268119798598051</c:v>
                </c:pt>
                <c:pt idx="159">
                  <c:v>0.0263494294010992</c:v>
                </c:pt>
                <c:pt idx="160">
                  <c:v>0.0258864044089708</c:v>
                </c:pt>
                <c:pt idx="161">
                  <c:v>0.0254229050369186</c:v>
                </c:pt>
                <c:pt idx="162">
                  <c:v>0.0249589315309841</c:v>
                </c:pt>
                <c:pt idx="163">
                  <c:v>0.0244944842420795</c:v>
                </c:pt>
                <c:pt idx="164">
                  <c:v>0.0240295636403065</c:v>
                </c:pt>
                <c:pt idx="165">
                  <c:v>0.0235641703316502</c:v>
                </c:pt>
                <c:pt idx="166">
                  <c:v>0.0230983050775219</c:v>
                </c:pt>
                <c:pt idx="167">
                  <c:v>0.0226319688177324</c:v>
                </c:pt>
                <c:pt idx="168">
                  <c:v>0.022165162697622</c:v>
                </c:pt>
                <c:pt idx="169">
                  <c:v>0.0216978881002497</c:v>
                </c:pt>
                <c:pt idx="170">
                  <c:v>0.0212301466847781</c:v>
                </c:pt>
                <c:pt idx="171">
                  <c:v>0.0207619404324918</c:v>
                </c:pt>
                <c:pt idx="172">
                  <c:v>0.0202932717022794</c:v>
                </c:pt>
                <c:pt idx="173">
                  <c:v>0.0198241432979321</c:v>
                </c:pt>
                <c:pt idx="174">
                  <c:v>0.0193545585503003</c:v>
                </c:pt>
                <c:pt idx="175">
                  <c:v>0.0188845214182837</c:v>
                </c:pt>
                <c:pt idx="176">
                  <c:v>0.01841403661389</c:v>
                </c:pt>
                <c:pt idx="177">
                  <c:v>0.0179431097583312</c:v>
                </c:pt>
                <c:pt idx="178">
                  <c:v>0.0174717475785322</c:v>
                </c:pt>
                <c:pt idx="179">
                  <c:v>0.0169999581568083</c:v>
                </c:pt>
                <c:pt idx="180">
                  <c:v>0.0165277512512856</c:v>
                </c:pt>
                <c:pt idx="181">
                  <c:v>0.01605513871161</c:v>
                </c:pt>
                <c:pt idx="182">
                  <c:v>0.0155821350247265</c:v>
                </c:pt>
                <c:pt idx="183">
                  <c:v>0.0151087580408222</c:v>
                </c:pt>
                <c:pt idx="184">
                  <c:v>0.014635029952857</c:v>
                </c:pt>
                <c:pt idx="185">
                  <c:v>0.0141609786394161</c:v>
                </c:pt>
                <c:pt idx="186">
                  <c:v>0.013686639538467</c:v>
                </c:pt>
                <c:pt idx="187">
                  <c:v>0.0132120583141701</c:v>
                </c:pt>
                <c:pt idx="188">
                  <c:v>0.0127372947380609</c:v>
                </c:pt>
                <c:pt idx="189">
                  <c:v>0.0122624284827295</c:v>
                </c:pt>
                <c:pt idx="190">
                  <c:v>0.0117875680258462</c:v>
                </c:pt>
                <c:pt idx="191">
                  <c:v>0.0113128648040583</c:v>
                </c:pt>
                <c:pt idx="192">
                  <c:v>0.0108385366215478</c:v>
                </c:pt>
                <c:pt idx="193">
                  <c:v>0.0103649082364895</c:v>
                </c:pt>
                <c:pt idx="194">
                  <c:v>0.00989248588133237</c:v>
                </c:pt>
                <c:pt idx="195">
                  <c:v>0.00942210417640372</c:v>
                </c:pt>
                <c:pt idx="196">
                  <c:v>0.00895524333587577</c:v>
                </c:pt>
                <c:pt idx="197">
                  <c:v>0.00849480209843359</c:v>
                </c:pt>
                <c:pt idx="198">
                  <c:v>0.00804733072381909</c:v>
                </c:pt>
                <c:pt idx="199">
                  <c:v>0.00763142034517888</c:v>
                </c:pt>
                <c:pt idx="200">
                  <c:v>0.00732888480140937</c:v>
                </c:pt>
              </c:numCache>
            </c:numRef>
          </c:yVal>
          <c:smooth val="0"/>
        </c:ser>
        <c:dLbls>
          <c:showLegendKey val="0"/>
          <c:showVal val="0"/>
          <c:showCatName val="0"/>
          <c:showSerName val="0"/>
          <c:showPercent val="0"/>
          <c:showBubbleSize val="0"/>
        </c:dLbls>
        <c:axId val="-2108777640"/>
        <c:axId val="-2108770456"/>
      </c:scatterChart>
      <c:valAx>
        <c:axId val="-2108777640"/>
        <c:scaling>
          <c:orientation val="maxMin"/>
          <c:max val="0.25"/>
          <c:min val="0.0"/>
        </c:scaling>
        <c:delete val="0"/>
        <c:axPos val="b"/>
        <c:title>
          <c:tx>
            <c:rich>
              <a:bodyPr/>
              <a:lstStyle/>
              <a:p>
                <a:pPr>
                  <a:defRPr sz="1400"/>
                </a:pPr>
                <a:r>
                  <a:rPr lang="fr-FR" sz="1400"/>
                  <a:t>Fraction melt extracted</a:t>
                </a:r>
              </a:p>
            </c:rich>
          </c:tx>
          <c:overlay val="0"/>
        </c:title>
        <c:numFmt formatCode="0.00" sourceLinked="0"/>
        <c:majorTickMark val="out"/>
        <c:minorTickMark val="none"/>
        <c:tickLblPos val="nextTo"/>
        <c:crossAx val="-2108770456"/>
        <c:crosses val="autoZero"/>
        <c:crossBetween val="midCat"/>
      </c:valAx>
      <c:valAx>
        <c:axId val="-2108770456"/>
        <c:scaling>
          <c:orientation val="minMax"/>
          <c:max val="0.1"/>
        </c:scaling>
        <c:delete val="0"/>
        <c:axPos val="l"/>
        <c:majorGridlines>
          <c:spPr>
            <a:ln>
              <a:noFill/>
            </a:ln>
          </c:spPr>
        </c:majorGridlines>
        <c:title>
          <c:tx>
            <c:rich>
              <a:bodyPr rot="-5400000" vert="horz"/>
              <a:lstStyle/>
              <a:p>
                <a:pPr>
                  <a:defRPr sz="1400"/>
                </a:pPr>
                <a:r>
                  <a:rPr lang="fr-FR" sz="1400"/>
                  <a:t>Re/Os </a:t>
                </a:r>
                <a:r>
                  <a:rPr lang="fr-FR" sz="1400" baseline="0"/>
                  <a:t>in residue </a:t>
                </a:r>
                <a:endParaRPr lang="fr-FR" sz="1400"/>
              </a:p>
            </c:rich>
          </c:tx>
          <c:layout>
            <c:manualLayout>
              <c:xMode val="edge"/>
              <c:yMode val="edge"/>
              <c:x val="0.0250696378830084"/>
              <c:y val="0.295305537627469"/>
            </c:manualLayout>
          </c:layout>
          <c:overlay val="0"/>
        </c:title>
        <c:numFmt formatCode="0.00" sourceLinked="0"/>
        <c:majorTickMark val="out"/>
        <c:minorTickMark val="none"/>
        <c:tickLblPos val="nextTo"/>
        <c:crossAx val="-2108777640"/>
        <c:crosses val="max"/>
        <c:crossBetween val="midCat"/>
      </c:valAx>
      <c:spPr>
        <a:noFill/>
        <a:ln>
          <a:solidFill>
            <a:schemeClr val="tx1"/>
          </a:solidFill>
        </a:ln>
      </c:spPr>
    </c:plotArea>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5"/>
          <c:y val="0.0623054144180905"/>
          <c:w val="0.755434782608696"/>
          <c:h val="0.760126055900704"/>
        </c:manualLayout>
      </c:layout>
      <c:scatterChart>
        <c:scatterStyle val="smoothMarker"/>
        <c:varyColors val="0"/>
        <c:ser>
          <c:idx val="0"/>
          <c:order val="0"/>
          <c:spPr>
            <a:ln w="25400">
              <a:noFill/>
              <a:prstDash val="solid"/>
            </a:ln>
          </c:spPr>
          <c:marker>
            <c:symbol val="diamond"/>
            <c:size val="8"/>
            <c:spPr>
              <a:ln>
                <a:solidFill>
                  <a:srgbClr val="000090"/>
                </a:solidFill>
              </a:ln>
            </c:spPr>
          </c:marker>
          <c:yVal>
            <c:numLit>
              <c:formatCode>General</c:formatCode>
              <c:ptCount val="1"/>
              <c:pt idx="0">
                <c:v>0.0</c:v>
              </c:pt>
            </c:numLit>
          </c:yVal>
          <c:smooth val="1"/>
        </c:ser>
        <c:dLbls>
          <c:showLegendKey val="0"/>
          <c:showVal val="0"/>
          <c:showCatName val="0"/>
          <c:showSerName val="0"/>
          <c:showPercent val="0"/>
          <c:showBubbleSize val="0"/>
        </c:dLbls>
        <c:axId val="2079024616"/>
        <c:axId val="2079029208"/>
      </c:scatterChart>
      <c:valAx>
        <c:axId val="2079024616"/>
        <c:scaling>
          <c:orientation val="minMax"/>
        </c:scaling>
        <c:delete val="0"/>
        <c:axPos val="b"/>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079029208"/>
        <c:crosses val="autoZero"/>
        <c:crossBetween val="midCat"/>
      </c:valAx>
      <c:valAx>
        <c:axId val="2079029208"/>
        <c:scaling>
          <c:orientation val="minMax"/>
        </c:scaling>
        <c:delete val="0"/>
        <c:axPos val="l"/>
        <c:majorGridlines>
          <c:spPr>
            <a:ln w="3175">
              <a:solidFill>
                <a:srgbClr val="000000"/>
              </a:solidFill>
              <a:prstDash val="sysDash"/>
            </a:ln>
          </c:spPr>
        </c:majorGridlines>
        <c:numFmt formatCode="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079024616"/>
        <c:crosses val="autoZero"/>
        <c:crossBetween val="midCat"/>
      </c:valAx>
      <c:spPr>
        <a:no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Verdana"/>
          <a:ea typeface="Verdana"/>
          <a:cs typeface="Verdana"/>
        </a:defRPr>
      </a:pPr>
      <a:endParaRPr lang="fr-FR"/>
    </a:p>
  </c:txPr>
  <c:printSettings>
    <c:headerFooter/>
    <c:pageMargins b="1.0" l="0.75" r="0.75" t="1.0" header="0.5" footer="0.5"/>
    <c:pageSetup paperSize="0" orientation="landscape" horizontalDpi="-4" verticalDpi="-4"/>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spPr>
            <a:ln w="47625">
              <a:noFill/>
            </a:ln>
            <a:effectLst/>
          </c:spPr>
          <c:marker>
            <c:symbol val="diamond"/>
            <c:size val="5"/>
            <c:spPr>
              <a:solidFill>
                <a:schemeClr val="tx2">
                  <a:lumMod val="75000"/>
                </a:schemeClr>
              </a:solidFill>
              <a:ln>
                <a:noFill/>
              </a:ln>
              <a:effectLst/>
            </c:spPr>
          </c:marker>
          <c:xVal>
            <c:numRef>
              <c:f>'Non-modal partial melting'!$AL$15:$AL$215</c:f>
              <c:numCache>
                <c:formatCode>0.00</c:formatCode>
                <c:ptCount val="201"/>
                <c:pt idx="0">
                  <c:v>4.2</c:v>
                </c:pt>
                <c:pt idx="1">
                  <c:v>4.1832</c:v>
                </c:pt>
                <c:pt idx="2">
                  <c:v>4.1664</c:v>
                </c:pt>
                <c:pt idx="3">
                  <c:v>4.1496</c:v>
                </c:pt>
                <c:pt idx="4">
                  <c:v>4.1328</c:v>
                </c:pt>
                <c:pt idx="5">
                  <c:v>4.116000000000001</c:v>
                </c:pt>
                <c:pt idx="6">
                  <c:v>4.0992</c:v>
                </c:pt>
                <c:pt idx="7">
                  <c:v>4.0824</c:v>
                </c:pt>
                <c:pt idx="8">
                  <c:v>4.0656</c:v>
                </c:pt>
                <c:pt idx="9">
                  <c:v>4.0488</c:v>
                </c:pt>
                <c:pt idx="10">
                  <c:v>4.032</c:v>
                </c:pt>
                <c:pt idx="11">
                  <c:v>4.0152</c:v>
                </c:pt>
                <c:pt idx="12">
                  <c:v>3.9984</c:v>
                </c:pt>
                <c:pt idx="13">
                  <c:v>3.9816</c:v>
                </c:pt>
                <c:pt idx="14">
                  <c:v>3.9648</c:v>
                </c:pt>
                <c:pt idx="15">
                  <c:v>3.948</c:v>
                </c:pt>
                <c:pt idx="16">
                  <c:v>3.9312</c:v>
                </c:pt>
                <c:pt idx="17">
                  <c:v>3.9144</c:v>
                </c:pt>
                <c:pt idx="18">
                  <c:v>3.8976</c:v>
                </c:pt>
                <c:pt idx="19">
                  <c:v>3.8808</c:v>
                </c:pt>
                <c:pt idx="20">
                  <c:v>3.864</c:v>
                </c:pt>
                <c:pt idx="21">
                  <c:v>3.8472</c:v>
                </c:pt>
                <c:pt idx="22">
                  <c:v>3.8304</c:v>
                </c:pt>
                <c:pt idx="23">
                  <c:v>3.8136</c:v>
                </c:pt>
                <c:pt idx="24">
                  <c:v>3.7968</c:v>
                </c:pt>
                <c:pt idx="25">
                  <c:v>3.78</c:v>
                </c:pt>
                <c:pt idx="26">
                  <c:v>3.7632</c:v>
                </c:pt>
                <c:pt idx="27">
                  <c:v>3.7464</c:v>
                </c:pt>
                <c:pt idx="28">
                  <c:v>3.7296</c:v>
                </c:pt>
                <c:pt idx="29">
                  <c:v>3.7128</c:v>
                </c:pt>
                <c:pt idx="30">
                  <c:v>3.696</c:v>
                </c:pt>
                <c:pt idx="31">
                  <c:v>3.6792</c:v>
                </c:pt>
                <c:pt idx="32">
                  <c:v>3.6624</c:v>
                </c:pt>
                <c:pt idx="33">
                  <c:v>3.6456</c:v>
                </c:pt>
                <c:pt idx="34">
                  <c:v>3.6288</c:v>
                </c:pt>
                <c:pt idx="35">
                  <c:v>3.612</c:v>
                </c:pt>
                <c:pt idx="36">
                  <c:v>3.5952</c:v>
                </c:pt>
                <c:pt idx="37">
                  <c:v>3.5784</c:v>
                </c:pt>
                <c:pt idx="38">
                  <c:v>3.561599999999999</c:v>
                </c:pt>
                <c:pt idx="39">
                  <c:v>3.544799999999999</c:v>
                </c:pt>
                <c:pt idx="40">
                  <c:v>3.528</c:v>
                </c:pt>
                <c:pt idx="41">
                  <c:v>3.5112</c:v>
                </c:pt>
                <c:pt idx="42">
                  <c:v>3.4944</c:v>
                </c:pt>
                <c:pt idx="43">
                  <c:v>3.4776</c:v>
                </c:pt>
                <c:pt idx="44">
                  <c:v>3.4608</c:v>
                </c:pt>
                <c:pt idx="45">
                  <c:v>3.443999999999999</c:v>
                </c:pt>
                <c:pt idx="46">
                  <c:v>3.4272</c:v>
                </c:pt>
                <c:pt idx="47">
                  <c:v>3.4104</c:v>
                </c:pt>
                <c:pt idx="48">
                  <c:v>3.393599999999999</c:v>
                </c:pt>
                <c:pt idx="49">
                  <c:v>3.376799999999999</c:v>
                </c:pt>
                <c:pt idx="50">
                  <c:v>3.359999999999999</c:v>
                </c:pt>
                <c:pt idx="51">
                  <c:v>3.343199999999999</c:v>
                </c:pt>
                <c:pt idx="52">
                  <c:v>3.3264</c:v>
                </c:pt>
                <c:pt idx="53">
                  <c:v>3.3096</c:v>
                </c:pt>
                <c:pt idx="54">
                  <c:v>3.2928</c:v>
                </c:pt>
                <c:pt idx="55">
                  <c:v>3.275999999999999</c:v>
                </c:pt>
                <c:pt idx="56">
                  <c:v>3.259199999999999</c:v>
                </c:pt>
                <c:pt idx="57">
                  <c:v>3.242399999999999</c:v>
                </c:pt>
                <c:pt idx="58">
                  <c:v>3.2256</c:v>
                </c:pt>
                <c:pt idx="59">
                  <c:v>3.2088</c:v>
                </c:pt>
                <c:pt idx="60">
                  <c:v>3.191999999999999</c:v>
                </c:pt>
                <c:pt idx="61">
                  <c:v>3.175199999999999</c:v>
                </c:pt>
                <c:pt idx="62">
                  <c:v>3.158399999999999</c:v>
                </c:pt>
                <c:pt idx="63">
                  <c:v>3.141599999999999</c:v>
                </c:pt>
                <c:pt idx="64">
                  <c:v>3.1248</c:v>
                </c:pt>
                <c:pt idx="65">
                  <c:v>3.108</c:v>
                </c:pt>
                <c:pt idx="66">
                  <c:v>3.091199999999999</c:v>
                </c:pt>
                <c:pt idx="67">
                  <c:v>3.074399999999999</c:v>
                </c:pt>
                <c:pt idx="68">
                  <c:v>3.057599999999999</c:v>
                </c:pt>
                <c:pt idx="69">
                  <c:v>3.0408</c:v>
                </c:pt>
                <c:pt idx="70">
                  <c:v>3.024</c:v>
                </c:pt>
                <c:pt idx="71">
                  <c:v>3.0072</c:v>
                </c:pt>
                <c:pt idx="72">
                  <c:v>2.990399999999999</c:v>
                </c:pt>
                <c:pt idx="73">
                  <c:v>2.973599999999999</c:v>
                </c:pt>
                <c:pt idx="74">
                  <c:v>2.956799999999999</c:v>
                </c:pt>
                <c:pt idx="75">
                  <c:v>2.939999999999999</c:v>
                </c:pt>
                <c:pt idx="76">
                  <c:v>2.9232</c:v>
                </c:pt>
                <c:pt idx="77">
                  <c:v>2.906399999999999</c:v>
                </c:pt>
                <c:pt idx="78">
                  <c:v>2.889599999999999</c:v>
                </c:pt>
                <c:pt idx="79">
                  <c:v>2.872799999999999</c:v>
                </c:pt>
                <c:pt idx="80">
                  <c:v>2.855999999999999</c:v>
                </c:pt>
                <c:pt idx="81">
                  <c:v>2.839199999999999</c:v>
                </c:pt>
                <c:pt idx="82">
                  <c:v>2.822399999999999</c:v>
                </c:pt>
                <c:pt idx="83">
                  <c:v>2.805599999999999</c:v>
                </c:pt>
                <c:pt idx="84">
                  <c:v>2.7888</c:v>
                </c:pt>
                <c:pt idx="85">
                  <c:v>2.771999999999999</c:v>
                </c:pt>
                <c:pt idx="86">
                  <c:v>2.755199999999999</c:v>
                </c:pt>
                <c:pt idx="87">
                  <c:v>2.738399999999999</c:v>
                </c:pt>
                <c:pt idx="88">
                  <c:v>2.7216</c:v>
                </c:pt>
                <c:pt idx="89">
                  <c:v>2.704799999999999</c:v>
                </c:pt>
                <c:pt idx="90">
                  <c:v>2.687999999999999</c:v>
                </c:pt>
                <c:pt idx="91">
                  <c:v>2.671199999999999</c:v>
                </c:pt>
                <c:pt idx="92">
                  <c:v>2.654399999999999</c:v>
                </c:pt>
                <c:pt idx="93">
                  <c:v>2.637599999999999</c:v>
                </c:pt>
                <c:pt idx="94">
                  <c:v>2.6208</c:v>
                </c:pt>
                <c:pt idx="95">
                  <c:v>2.604</c:v>
                </c:pt>
                <c:pt idx="96">
                  <c:v>2.587199999999999</c:v>
                </c:pt>
                <c:pt idx="97">
                  <c:v>2.570399999999999</c:v>
                </c:pt>
                <c:pt idx="98">
                  <c:v>2.553599999999999</c:v>
                </c:pt>
                <c:pt idx="99">
                  <c:v>2.536799999999999</c:v>
                </c:pt>
                <c:pt idx="100">
                  <c:v>2.519999999999999</c:v>
                </c:pt>
                <c:pt idx="101">
                  <c:v>2.503199999999999</c:v>
                </c:pt>
                <c:pt idx="102">
                  <c:v>2.486399999999999</c:v>
                </c:pt>
                <c:pt idx="103">
                  <c:v>2.469599999999999</c:v>
                </c:pt>
                <c:pt idx="104">
                  <c:v>2.452799999999999</c:v>
                </c:pt>
                <c:pt idx="105">
                  <c:v>2.435999999999999</c:v>
                </c:pt>
                <c:pt idx="106">
                  <c:v>2.419199999999999</c:v>
                </c:pt>
                <c:pt idx="107">
                  <c:v>2.402399999999999</c:v>
                </c:pt>
                <c:pt idx="108">
                  <c:v>2.385599999999999</c:v>
                </c:pt>
                <c:pt idx="109">
                  <c:v>2.368799999999998</c:v>
                </c:pt>
                <c:pt idx="110">
                  <c:v>2.351999999999998</c:v>
                </c:pt>
                <c:pt idx="111">
                  <c:v>2.335199999999999</c:v>
                </c:pt>
                <c:pt idx="112">
                  <c:v>2.318399999999999</c:v>
                </c:pt>
                <c:pt idx="113">
                  <c:v>2.301599999999999</c:v>
                </c:pt>
                <c:pt idx="114">
                  <c:v>2.284799999999999</c:v>
                </c:pt>
                <c:pt idx="115">
                  <c:v>2.267999999999999</c:v>
                </c:pt>
                <c:pt idx="116">
                  <c:v>2.251199999999999</c:v>
                </c:pt>
                <c:pt idx="117">
                  <c:v>2.234399999999999</c:v>
                </c:pt>
                <c:pt idx="118">
                  <c:v>2.217599999999998</c:v>
                </c:pt>
                <c:pt idx="119">
                  <c:v>2.200799999999998</c:v>
                </c:pt>
                <c:pt idx="120">
                  <c:v>2.183999999999998</c:v>
                </c:pt>
                <c:pt idx="121">
                  <c:v>2.167199999999998</c:v>
                </c:pt>
                <c:pt idx="122">
                  <c:v>2.150399999999999</c:v>
                </c:pt>
                <c:pt idx="123">
                  <c:v>2.133599999999999</c:v>
                </c:pt>
                <c:pt idx="124">
                  <c:v>2.116799999999999</c:v>
                </c:pt>
                <c:pt idx="125">
                  <c:v>2.099999999999999</c:v>
                </c:pt>
                <c:pt idx="126">
                  <c:v>2.083199999999999</c:v>
                </c:pt>
                <c:pt idx="127">
                  <c:v>2.066399999999998</c:v>
                </c:pt>
                <c:pt idx="128">
                  <c:v>2.049599999999999</c:v>
                </c:pt>
                <c:pt idx="129">
                  <c:v>2.032799999999999</c:v>
                </c:pt>
                <c:pt idx="130">
                  <c:v>2.015999999999999</c:v>
                </c:pt>
                <c:pt idx="131">
                  <c:v>1.999199999999999</c:v>
                </c:pt>
                <c:pt idx="132">
                  <c:v>1.982399999999998</c:v>
                </c:pt>
                <c:pt idx="133">
                  <c:v>1.965599999999998</c:v>
                </c:pt>
                <c:pt idx="134">
                  <c:v>1.948799999999999</c:v>
                </c:pt>
                <c:pt idx="135">
                  <c:v>1.931999999999999</c:v>
                </c:pt>
                <c:pt idx="136">
                  <c:v>1.915199999999999</c:v>
                </c:pt>
                <c:pt idx="137">
                  <c:v>1.898399999999998</c:v>
                </c:pt>
                <c:pt idx="138">
                  <c:v>1.881599999999998</c:v>
                </c:pt>
                <c:pt idx="139">
                  <c:v>1.864799999999998</c:v>
                </c:pt>
                <c:pt idx="140">
                  <c:v>1.847999999999998</c:v>
                </c:pt>
                <c:pt idx="141">
                  <c:v>1.831199999999999</c:v>
                </c:pt>
                <c:pt idx="142">
                  <c:v>1.814399999999998</c:v>
                </c:pt>
                <c:pt idx="143">
                  <c:v>1.797599999999998</c:v>
                </c:pt>
                <c:pt idx="144">
                  <c:v>1.780799999999998</c:v>
                </c:pt>
                <c:pt idx="145">
                  <c:v>1.763999999999998</c:v>
                </c:pt>
                <c:pt idx="146">
                  <c:v>1.747199999999998</c:v>
                </c:pt>
                <c:pt idx="147">
                  <c:v>1.730399999999998</c:v>
                </c:pt>
                <c:pt idx="148">
                  <c:v>1.713599999999998</c:v>
                </c:pt>
                <c:pt idx="149">
                  <c:v>1.696799999999998</c:v>
                </c:pt>
                <c:pt idx="150">
                  <c:v>1.679999999999998</c:v>
                </c:pt>
                <c:pt idx="151">
                  <c:v>1.663199999999998</c:v>
                </c:pt>
                <c:pt idx="152">
                  <c:v>1.646399999999998</c:v>
                </c:pt>
                <c:pt idx="153">
                  <c:v>1.629599999999998</c:v>
                </c:pt>
                <c:pt idx="154">
                  <c:v>1.612799999999998</c:v>
                </c:pt>
                <c:pt idx="155">
                  <c:v>1.595999999999998</c:v>
                </c:pt>
                <c:pt idx="156">
                  <c:v>1.579199999999998</c:v>
                </c:pt>
                <c:pt idx="157">
                  <c:v>1.562399999999998</c:v>
                </c:pt>
                <c:pt idx="158">
                  <c:v>1.545599999999998</c:v>
                </c:pt>
                <c:pt idx="159">
                  <c:v>1.528799999999998</c:v>
                </c:pt>
                <c:pt idx="160">
                  <c:v>1.511999999999998</c:v>
                </c:pt>
                <c:pt idx="161">
                  <c:v>1.495199999999998</c:v>
                </c:pt>
                <c:pt idx="162">
                  <c:v>1.478399999999998</c:v>
                </c:pt>
                <c:pt idx="163">
                  <c:v>1.461599999999998</c:v>
                </c:pt>
                <c:pt idx="164">
                  <c:v>1.444799999999998</c:v>
                </c:pt>
                <c:pt idx="165">
                  <c:v>1.427999999999998</c:v>
                </c:pt>
                <c:pt idx="166">
                  <c:v>1.411199999999998</c:v>
                </c:pt>
                <c:pt idx="167">
                  <c:v>1.394399999999998</c:v>
                </c:pt>
                <c:pt idx="168">
                  <c:v>1.377599999999998</c:v>
                </c:pt>
                <c:pt idx="169">
                  <c:v>1.360799999999998</c:v>
                </c:pt>
                <c:pt idx="170">
                  <c:v>1.343999999999998</c:v>
                </c:pt>
                <c:pt idx="171">
                  <c:v>1.327199999999998</c:v>
                </c:pt>
                <c:pt idx="172">
                  <c:v>1.310399999999998</c:v>
                </c:pt>
                <c:pt idx="173">
                  <c:v>1.293599999999998</c:v>
                </c:pt>
                <c:pt idx="174">
                  <c:v>1.276799999999998</c:v>
                </c:pt>
                <c:pt idx="175">
                  <c:v>1.259999999999998</c:v>
                </c:pt>
                <c:pt idx="176">
                  <c:v>1.243199999999998</c:v>
                </c:pt>
                <c:pt idx="177">
                  <c:v>1.226399999999998</c:v>
                </c:pt>
                <c:pt idx="178">
                  <c:v>1.209599999999998</c:v>
                </c:pt>
                <c:pt idx="179">
                  <c:v>1.192799999999998</c:v>
                </c:pt>
                <c:pt idx="180">
                  <c:v>1.175999999999998</c:v>
                </c:pt>
                <c:pt idx="181">
                  <c:v>1.159199999999998</c:v>
                </c:pt>
                <c:pt idx="182">
                  <c:v>1.142399999999998</c:v>
                </c:pt>
                <c:pt idx="183">
                  <c:v>1.125599999999998</c:v>
                </c:pt>
                <c:pt idx="184">
                  <c:v>1.108799999999998</c:v>
                </c:pt>
                <c:pt idx="185">
                  <c:v>1.091999999999998</c:v>
                </c:pt>
                <c:pt idx="186">
                  <c:v>1.075199999999998</c:v>
                </c:pt>
                <c:pt idx="187">
                  <c:v>1.058399999999998</c:v>
                </c:pt>
                <c:pt idx="188">
                  <c:v>1.041599999999998</c:v>
                </c:pt>
                <c:pt idx="189">
                  <c:v>1.024799999999998</c:v>
                </c:pt>
                <c:pt idx="190">
                  <c:v>1.007999999999998</c:v>
                </c:pt>
                <c:pt idx="191">
                  <c:v>0.991199999999998</c:v>
                </c:pt>
                <c:pt idx="192">
                  <c:v>0.974399999999997</c:v>
                </c:pt>
                <c:pt idx="193">
                  <c:v>0.957599999999998</c:v>
                </c:pt>
                <c:pt idx="194">
                  <c:v>0.940799999999998</c:v>
                </c:pt>
                <c:pt idx="195">
                  <c:v>0.923999999999998</c:v>
                </c:pt>
                <c:pt idx="196">
                  <c:v>0.907199999999998</c:v>
                </c:pt>
                <c:pt idx="197">
                  <c:v>0.890399999999997</c:v>
                </c:pt>
                <c:pt idx="198">
                  <c:v>0.873599999999997</c:v>
                </c:pt>
                <c:pt idx="199">
                  <c:v>0.856799999999998</c:v>
                </c:pt>
                <c:pt idx="200">
                  <c:v>0.839999999999998</c:v>
                </c:pt>
              </c:numCache>
            </c:numRef>
          </c:xVal>
          <c:yVal>
            <c:numRef>
              <c:f>'Non-modal partial melting'!$AM$15:$AM$215</c:f>
              <c:numCache>
                <c:formatCode>0.0000</c:formatCode>
                <c:ptCount val="201"/>
                <c:pt idx="0">
                  <c:v>0.129349367381037</c:v>
                </c:pt>
                <c:pt idx="1">
                  <c:v>0.129298125496017</c:v>
                </c:pt>
                <c:pt idx="2">
                  <c:v>0.129246833853112</c:v>
                </c:pt>
                <c:pt idx="3">
                  <c:v>0.129195492379999</c:v>
                </c:pt>
                <c:pt idx="4">
                  <c:v>0.129144101004216</c:v>
                </c:pt>
                <c:pt idx="5">
                  <c:v>0.129092659653163</c:v>
                </c:pt>
                <c:pt idx="6">
                  <c:v>0.129041168254107</c:v>
                </c:pt>
                <c:pt idx="7">
                  <c:v>0.128989626734174</c:v>
                </c:pt>
                <c:pt idx="8">
                  <c:v>0.128938035020355</c:v>
                </c:pt>
                <c:pt idx="9">
                  <c:v>0.128886393039503</c:v>
                </c:pt>
                <c:pt idx="10">
                  <c:v>0.128834700718333</c:v>
                </c:pt>
                <c:pt idx="11">
                  <c:v>0.128782957983421</c:v>
                </c:pt>
                <c:pt idx="12">
                  <c:v>0.128731164761207</c:v>
                </c:pt>
                <c:pt idx="13">
                  <c:v>0.12867932097799</c:v>
                </c:pt>
                <c:pt idx="14">
                  <c:v>0.128627426559933</c:v>
                </c:pt>
                <c:pt idx="15">
                  <c:v>0.128575481433058</c:v>
                </c:pt>
                <c:pt idx="16">
                  <c:v>0.12852348552325</c:v>
                </c:pt>
                <c:pt idx="17">
                  <c:v>0.128471438756253</c:v>
                </c:pt>
                <c:pt idx="18">
                  <c:v>0.128419341057673</c:v>
                </c:pt>
                <c:pt idx="19">
                  <c:v>0.128367192352976</c:v>
                </c:pt>
                <c:pt idx="20">
                  <c:v>0.128314992567488</c:v>
                </c:pt>
                <c:pt idx="21">
                  <c:v>0.128262741626395</c:v>
                </c:pt>
                <c:pt idx="22">
                  <c:v>0.128210439454744</c:v>
                </c:pt>
                <c:pt idx="23">
                  <c:v>0.128158085977441</c:v>
                </c:pt>
                <c:pt idx="24">
                  <c:v>0.128105681119252</c:v>
                </c:pt>
                <c:pt idx="25">
                  <c:v>0.128053224804803</c:v>
                </c:pt>
                <c:pt idx="26">
                  <c:v>0.128000716958578</c:v>
                </c:pt>
                <c:pt idx="27">
                  <c:v>0.127948157504922</c:v>
                </c:pt>
                <c:pt idx="28">
                  <c:v>0.127895546368038</c:v>
                </c:pt>
                <c:pt idx="29">
                  <c:v>0.127842883471987</c:v>
                </c:pt>
                <c:pt idx="30">
                  <c:v>0.127790168740693</c:v>
                </c:pt>
                <c:pt idx="31">
                  <c:v>0.127737402097934</c:v>
                </c:pt>
                <c:pt idx="32">
                  <c:v>0.127684583467349</c:v>
                </c:pt>
                <c:pt idx="33">
                  <c:v>0.127631712772437</c:v>
                </c:pt>
                <c:pt idx="34">
                  <c:v>0.127578789936553</c:v>
                </c:pt>
                <c:pt idx="35">
                  <c:v>0.127525814882912</c:v>
                </c:pt>
                <c:pt idx="36">
                  <c:v>0.127472787534587</c:v>
                </c:pt>
                <c:pt idx="37">
                  <c:v>0.127419707814509</c:v>
                </c:pt>
                <c:pt idx="38">
                  <c:v>0.12736657564547</c:v>
                </c:pt>
                <c:pt idx="39">
                  <c:v>0.127313390950116</c:v>
                </c:pt>
                <c:pt idx="40">
                  <c:v>0.127260153650956</c:v>
                </c:pt>
                <c:pt idx="41">
                  <c:v>0.127206863670353</c:v>
                </c:pt>
                <c:pt idx="42">
                  <c:v>0.127153520930533</c:v>
                </c:pt>
                <c:pt idx="43">
                  <c:v>0.127100125353576</c:v>
                </c:pt>
                <c:pt idx="44">
                  <c:v>0.127046676861424</c:v>
                </c:pt>
                <c:pt idx="45">
                  <c:v>0.126993175375876</c:v>
                </c:pt>
                <c:pt idx="46">
                  <c:v>0.126939620818589</c:v>
                </c:pt>
                <c:pt idx="47">
                  <c:v>0.126886013111081</c:v>
                </c:pt>
                <c:pt idx="48">
                  <c:v>0.126832352174726</c:v>
                </c:pt>
                <c:pt idx="49">
                  <c:v>0.12677863793076</c:v>
                </c:pt>
                <c:pt idx="50">
                  <c:v>0.126724870300275</c:v>
                </c:pt>
                <c:pt idx="51">
                  <c:v>0.126671049204225</c:v>
                </c:pt>
                <c:pt idx="52">
                  <c:v>0.126617174563423</c:v>
                </c:pt>
                <c:pt idx="53">
                  <c:v>0.126563246298541</c:v>
                </c:pt>
                <c:pt idx="54">
                  <c:v>0.126509264330111</c:v>
                </c:pt>
                <c:pt idx="55">
                  <c:v>0.126455228578526</c:v>
                </c:pt>
                <c:pt idx="56">
                  <c:v>0.126401138964039</c:v>
                </c:pt>
                <c:pt idx="57">
                  <c:v>0.126346995406764</c:v>
                </c:pt>
                <c:pt idx="58">
                  <c:v>0.126292797826677</c:v>
                </c:pt>
                <c:pt idx="59">
                  <c:v>0.126238546143614</c:v>
                </c:pt>
                <c:pt idx="60">
                  <c:v>0.126184240277275</c:v>
                </c:pt>
                <c:pt idx="61">
                  <c:v>0.126129880147221</c:v>
                </c:pt>
                <c:pt idx="62">
                  <c:v>0.126075465672877</c:v>
                </c:pt>
                <c:pt idx="63">
                  <c:v>0.126020996773531</c:v>
                </c:pt>
                <c:pt idx="64">
                  <c:v>0.125966473368336</c:v>
                </c:pt>
                <c:pt idx="65">
                  <c:v>0.125911895376307</c:v>
                </c:pt>
                <c:pt idx="66">
                  <c:v>0.125857262716329</c:v>
                </c:pt>
                <c:pt idx="67">
                  <c:v>0.125802575307148</c:v>
                </c:pt>
                <c:pt idx="68">
                  <c:v>0.125747833067379</c:v>
                </c:pt>
                <c:pt idx="69">
                  <c:v>0.125693035915507</c:v>
                </c:pt>
                <c:pt idx="70">
                  <c:v>0.12563818376988</c:v>
                </c:pt>
                <c:pt idx="71">
                  <c:v>0.125583276548721</c:v>
                </c:pt>
                <c:pt idx="72">
                  <c:v>0.12552831417012</c:v>
                </c:pt>
                <c:pt idx="73">
                  <c:v>0.125473296552038</c:v>
                </c:pt>
                <c:pt idx="74">
                  <c:v>0.125418223612311</c:v>
                </c:pt>
                <c:pt idx="75">
                  <c:v>0.125363095268646</c:v>
                </c:pt>
                <c:pt idx="76">
                  <c:v>0.125307911438626</c:v>
                </c:pt>
                <c:pt idx="77">
                  <c:v>0.125252672039711</c:v>
                </c:pt>
                <c:pt idx="78">
                  <c:v>0.125197376989237</c:v>
                </c:pt>
                <c:pt idx="79">
                  <c:v>0.125142026204419</c:v>
                </c:pt>
                <c:pt idx="80">
                  <c:v>0.125086619602355</c:v>
                </c:pt>
                <c:pt idx="81">
                  <c:v>0.125031157100023</c:v>
                </c:pt>
                <c:pt idx="82">
                  <c:v>0.124975638614285</c:v>
                </c:pt>
                <c:pt idx="83">
                  <c:v>0.124920064061891</c:v>
                </c:pt>
                <c:pt idx="84">
                  <c:v>0.124864433359477</c:v>
                </c:pt>
                <c:pt idx="85">
                  <c:v>0.124808746423571</c:v>
                </c:pt>
                <c:pt idx="86">
                  <c:v>0.124753003170593</c:v>
                </c:pt>
                <c:pt idx="87">
                  <c:v>0.124697203516857</c:v>
                </c:pt>
                <c:pt idx="88">
                  <c:v>0.124641347378575</c:v>
                </c:pt>
                <c:pt idx="89">
                  <c:v>0.124585434671859</c:v>
                </c:pt>
                <c:pt idx="90">
                  <c:v>0.124529465312725</c:v>
                </c:pt>
                <c:pt idx="91">
                  <c:v>0.124473439217095</c:v>
                </c:pt>
                <c:pt idx="92">
                  <c:v>0.1244173563008</c:v>
                </c:pt>
                <c:pt idx="93">
                  <c:v>0.124361216479583</c:v>
                </c:pt>
                <c:pt idx="94">
                  <c:v>0.124305019669107</c:v>
                </c:pt>
                <c:pt idx="95">
                  <c:v>0.124248765784952</c:v>
                </c:pt>
                <c:pt idx="96">
                  <c:v>0.124192454742624</c:v>
                </c:pt>
                <c:pt idx="97">
                  <c:v>0.12413608645756</c:v>
                </c:pt>
                <c:pt idx="98">
                  <c:v>0.124079660845128</c:v>
                </c:pt>
                <c:pt idx="99">
                  <c:v>0.124023177820638</c:v>
                </c:pt>
                <c:pt idx="100">
                  <c:v>0.123966637299342</c:v>
                </c:pt>
                <c:pt idx="101">
                  <c:v>0.123910039196443</c:v>
                </c:pt>
                <c:pt idx="102">
                  <c:v>0.123853383427101</c:v>
                </c:pt>
                <c:pt idx="103">
                  <c:v>0.123796669906437</c:v>
                </c:pt>
                <c:pt idx="104">
                  <c:v>0.123739898549543</c:v>
                </c:pt>
                <c:pt idx="105">
                  <c:v>0.123683069271486</c:v>
                </c:pt>
                <c:pt idx="106">
                  <c:v>0.123626181987321</c:v>
                </c:pt>
                <c:pt idx="107">
                  <c:v>0.123569236612094</c:v>
                </c:pt>
                <c:pt idx="108">
                  <c:v>0.123512233060852</c:v>
                </c:pt>
                <c:pt idx="109">
                  <c:v>0.123455171248655</c:v>
                </c:pt>
                <c:pt idx="110">
                  <c:v>0.123398051090586</c:v>
                </c:pt>
                <c:pt idx="111">
                  <c:v>0.12334087250176</c:v>
                </c:pt>
                <c:pt idx="112">
                  <c:v>0.123283635397335</c:v>
                </c:pt>
                <c:pt idx="113">
                  <c:v>0.123226339692527</c:v>
                </c:pt>
                <c:pt idx="114">
                  <c:v>0.123168985302624</c:v>
                </c:pt>
                <c:pt idx="115">
                  <c:v>0.123111572142996</c:v>
                </c:pt>
                <c:pt idx="116">
                  <c:v>0.123054100129116</c:v>
                </c:pt>
                <c:pt idx="117">
                  <c:v>0.122996569176572</c:v>
                </c:pt>
                <c:pt idx="118">
                  <c:v>0.122938979201088</c:v>
                </c:pt>
                <c:pt idx="119">
                  <c:v>0.122881330118539</c:v>
                </c:pt>
                <c:pt idx="120">
                  <c:v>0.122823621844978</c:v>
                </c:pt>
                <c:pt idx="121">
                  <c:v>0.122765854296652</c:v>
                </c:pt>
                <c:pt idx="122">
                  <c:v>0.122708027390028</c:v>
                </c:pt>
                <c:pt idx="123">
                  <c:v>0.122650141041821</c:v>
                </c:pt>
                <c:pt idx="124">
                  <c:v>0.122592195169018</c:v>
                </c:pt>
                <c:pt idx="125">
                  <c:v>0.122534189688911</c:v>
                </c:pt>
                <c:pt idx="126">
                  <c:v>0.122476124519127</c:v>
                </c:pt>
                <c:pt idx="127">
                  <c:v>0.122417999577664</c:v>
                </c:pt>
                <c:pt idx="128">
                  <c:v>0.122359814782931</c:v>
                </c:pt>
                <c:pt idx="129">
                  <c:v>0.122301570053786</c:v>
                </c:pt>
                <c:pt idx="130">
                  <c:v>0.122243265309582</c:v>
                </c:pt>
                <c:pt idx="131">
                  <c:v>0.122184900470215</c:v>
                </c:pt>
                <c:pt idx="132">
                  <c:v>0.122126475456181</c:v>
                </c:pt>
                <c:pt idx="133">
                  <c:v>0.122067990188625</c:v>
                </c:pt>
                <c:pt idx="134">
                  <c:v>0.122009444589411</c:v>
                </c:pt>
                <c:pt idx="135">
                  <c:v>0.121950838581189</c:v>
                </c:pt>
                <c:pt idx="136">
                  <c:v>0.121892172087467</c:v>
                </c:pt>
                <c:pt idx="137">
                  <c:v>0.121833445032696</c:v>
                </c:pt>
                <c:pt idx="138">
                  <c:v>0.121774657342356</c:v>
                </c:pt>
                <c:pt idx="139">
                  <c:v>0.121715808943058</c:v>
                </c:pt>
                <c:pt idx="140">
                  <c:v>0.121656899762651</c:v>
                </c:pt>
                <c:pt idx="141">
                  <c:v>0.12159792973034</c:v>
                </c:pt>
                <c:pt idx="142">
                  <c:v>0.121538898776814</c:v>
                </c:pt>
                <c:pt idx="143">
                  <c:v>0.121479806834398</c:v>
                </c:pt>
                <c:pt idx="144">
                  <c:v>0.121420653837206</c:v>
                </c:pt>
                <c:pt idx="145">
                  <c:v>0.121361439721319</c:v>
                </c:pt>
                <c:pt idx="146">
                  <c:v>0.121302164424983</c:v>
                </c:pt>
                <c:pt idx="147">
                  <c:v>0.121242827888827</c:v>
                </c:pt>
                <c:pt idx="148">
                  <c:v>0.121183430056103</c:v>
                </c:pt>
                <c:pt idx="149">
                  <c:v>0.121123970872956</c:v>
                </c:pt>
                <c:pt idx="150">
                  <c:v>0.121064450288731</c:v>
                </c:pt>
                <c:pt idx="151">
                  <c:v>0.121004868256306</c:v>
                </c:pt>
                <c:pt idx="152">
                  <c:v>0.120945224732473</c:v>
                </c:pt>
                <c:pt idx="153">
                  <c:v>0.120885519678367</c:v>
                </c:pt>
                <c:pt idx="154">
                  <c:v>0.120825753059946</c:v>
                </c:pt>
                <c:pt idx="155">
                  <c:v>0.120765924848534</c:v>
                </c:pt>
                <c:pt idx="156">
                  <c:v>0.120706035021441</c:v>
                </c:pt>
                <c:pt idx="157">
                  <c:v>0.120646083562657</c:v>
                </c:pt>
                <c:pt idx="158">
                  <c:v>0.120586070463656</c:v>
                </c:pt>
                <c:pt idx="159">
                  <c:v>0.120525995724301</c:v>
                </c:pt>
                <c:pt idx="160">
                  <c:v>0.120465859353894</c:v>
                </c:pt>
                <c:pt idx="161">
                  <c:v>0.12040566137237</c:v>
                </c:pt>
                <c:pt idx="162">
                  <c:v>0.120345401811685</c:v>
                </c:pt>
                <c:pt idx="163">
                  <c:v>0.120285080717414</c:v>
                </c:pt>
                <c:pt idx="164">
                  <c:v>0.120224698150612</c:v>
                </c:pt>
                <c:pt idx="165">
                  <c:v>0.120164254189983</c:v>
                </c:pt>
                <c:pt idx="166">
                  <c:v>0.120103748934417</c:v>
                </c:pt>
                <c:pt idx="167">
                  <c:v>0.120043182505975</c:v>
                </c:pt>
                <c:pt idx="168">
                  <c:v>0.119982555053408</c:v>
                </c:pt>
                <c:pt idx="169">
                  <c:v>0.119921866756346</c:v>
                </c:pt>
                <c:pt idx="170">
                  <c:v>0.119861117830276</c:v>
                </c:pt>
                <c:pt idx="171">
                  <c:v>0.119800308532521</c:v>
                </c:pt>
                <c:pt idx="172">
                  <c:v>0.119739439169446</c:v>
                </c:pt>
                <c:pt idx="173">
                  <c:v>0.119678510105202</c:v>
                </c:pt>
                <c:pt idx="174">
                  <c:v>0.119617521772388</c:v>
                </c:pt>
                <c:pt idx="175">
                  <c:v>0.119556474685175</c:v>
                </c:pt>
                <c:pt idx="176">
                  <c:v>0.119495369455546</c:v>
                </c:pt>
                <c:pt idx="177">
                  <c:v>0.119434206813568</c:v>
                </c:pt>
                <c:pt idx="178">
                  <c:v>0.119372987632914</c:v>
                </c:pt>
                <c:pt idx="179">
                  <c:v>0.119311712963293</c:v>
                </c:pt>
                <c:pt idx="180">
                  <c:v>0.119250384072062</c:v>
                </c:pt>
                <c:pt idx="181">
                  <c:v>0.11918900249822</c:v>
                </c:pt>
                <c:pt idx="182">
                  <c:v>0.11912757012329</c:v>
                </c:pt>
                <c:pt idx="183">
                  <c:v>0.119066089265604</c:v>
                </c:pt>
                <c:pt idx="184">
                  <c:v>0.11900456280752</c:v>
                </c:pt>
                <c:pt idx="185">
                  <c:v>0.118942994369829</c:v>
                </c:pt>
                <c:pt idx="186">
                  <c:v>0.118881388555115</c:v>
                </c:pt>
                <c:pt idx="187">
                  <c:v>0.118819751294108</c:v>
                </c:pt>
                <c:pt idx="188">
                  <c:v>0.118758090349765</c:v>
                </c:pt>
                <c:pt idx="189">
                  <c:v>0.118696416069737</c:v>
                </c:pt>
                <c:pt idx="190">
                  <c:v>0.118634742542795</c:v>
                </c:pt>
                <c:pt idx="191">
                  <c:v>0.118573089437101</c:v>
                </c:pt>
                <c:pt idx="192">
                  <c:v>0.118511485040442</c:v>
                </c:pt>
                <c:pt idx="193">
                  <c:v>0.118449971531488</c:v>
                </c:pt>
                <c:pt idx="194">
                  <c:v>0.118388614658271</c:v>
                </c:pt>
                <c:pt idx="195">
                  <c:v>0.118327522818908</c:v>
                </c:pt>
                <c:pt idx="196">
                  <c:v>0.118266888259409</c:v>
                </c:pt>
                <c:pt idx="197">
                  <c:v>0.11820708745972</c:v>
                </c:pt>
                <c:pt idx="198">
                  <c:v>0.118148971148963</c:v>
                </c:pt>
                <c:pt idx="199">
                  <c:v>0.118094953890692</c:v>
                </c:pt>
                <c:pt idx="200">
                  <c:v>0.118055661433846</c:v>
                </c:pt>
              </c:numCache>
            </c:numRef>
          </c:yVal>
          <c:smooth val="0"/>
        </c:ser>
        <c:ser>
          <c:idx val="1"/>
          <c:order val="1"/>
          <c:spPr>
            <a:ln w="47625">
              <a:noFill/>
            </a:ln>
            <a:effectLst/>
          </c:spPr>
          <c:marker>
            <c:symbol val="circle"/>
            <c:size val="7"/>
            <c:spPr>
              <a:solidFill>
                <a:srgbClr val="008000"/>
              </a:solidFill>
              <a:ln>
                <a:noFill/>
              </a:ln>
              <a:effectLst/>
            </c:spPr>
          </c:marker>
          <c:xVal>
            <c:numRef>
              <c:f>'Non-modal partial melting'!$BP$2:$BP$27</c:f>
              <c:numCache>
                <c:formatCode>General</c:formatCode>
                <c:ptCount val="26"/>
                <c:pt idx="0">
                  <c:v>3.15</c:v>
                </c:pt>
                <c:pt idx="1">
                  <c:v>3.15</c:v>
                </c:pt>
                <c:pt idx="2">
                  <c:v>3.15</c:v>
                </c:pt>
                <c:pt idx="3">
                  <c:v>1.17</c:v>
                </c:pt>
                <c:pt idx="4">
                  <c:v>3.32</c:v>
                </c:pt>
                <c:pt idx="5">
                  <c:v>2.62</c:v>
                </c:pt>
                <c:pt idx="6">
                  <c:v>1.43</c:v>
                </c:pt>
                <c:pt idx="7">
                  <c:v>3.08</c:v>
                </c:pt>
                <c:pt idx="8">
                  <c:v>3.08</c:v>
                </c:pt>
                <c:pt idx="9">
                  <c:v>3.14</c:v>
                </c:pt>
                <c:pt idx="10">
                  <c:v>2.99</c:v>
                </c:pt>
                <c:pt idx="11">
                  <c:v>2.99</c:v>
                </c:pt>
                <c:pt idx="12">
                  <c:v>2.92</c:v>
                </c:pt>
                <c:pt idx="13">
                  <c:v>3.63</c:v>
                </c:pt>
                <c:pt idx="14">
                  <c:v>1.66</c:v>
                </c:pt>
                <c:pt idx="15">
                  <c:v>1.66</c:v>
                </c:pt>
                <c:pt idx="16">
                  <c:v>0.82</c:v>
                </c:pt>
                <c:pt idx="17">
                  <c:v>1.49</c:v>
                </c:pt>
                <c:pt idx="18">
                  <c:v>1.49</c:v>
                </c:pt>
                <c:pt idx="19">
                  <c:v>2.54</c:v>
                </c:pt>
                <c:pt idx="20">
                  <c:v>2.54</c:v>
                </c:pt>
                <c:pt idx="21">
                  <c:v>2.97</c:v>
                </c:pt>
                <c:pt idx="22">
                  <c:v>1.22</c:v>
                </c:pt>
                <c:pt idx="23">
                  <c:v>1.22</c:v>
                </c:pt>
                <c:pt idx="24">
                  <c:v>2.99</c:v>
                </c:pt>
                <c:pt idx="25">
                  <c:v>3.55</c:v>
                </c:pt>
              </c:numCache>
            </c:numRef>
          </c:xVal>
          <c:yVal>
            <c:numRef>
              <c:f>'Non-modal partial melting'!$BQ$2:$BQ$27</c:f>
              <c:numCache>
                <c:formatCode>General</c:formatCode>
                <c:ptCount val="26"/>
                <c:pt idx="0">
                  <c:v>0.12501</c:v>
                </c:pt>
                <c:pt idx="1">
                  <c:v>0.13373</c:v>
                </c:pt>
                <c:pt idx="2">
                  <c:v>0.12302</c:v>
                </c:pt>
                <c:pt idx="3">
                  <c:v>0.12734</c:v>
                </c:pt>
                <c:pt idx="4">
                  <c:v>0.12607</c:v>
                </c:pt>
                <c:pt idx="5">
                  <c:v>0.12389</c:v>
                </c:pt>
                <c:pt idx="6">
                  <c:v>0.11925</c:v>
                </c:pt>
                <c:pt idx="7">
                  <c:v>0.12527</c:v>
                </c:pt>
                <c:pt idx="8">
                  <c:v>0.12552</c:v>
                </c:pt>
                <c:pt idx="9">
                  <c:v>0.12674</c:v>
                </c:pt>
                <c:pt idx="10">
                  <c:v>0.12507</c:v>
                </c:pt>
                <c:pt idx="11">
                  <c:v>0.12481</c:v>
                </c:pt>
                <c:pt idx="12">
                  <c:v>0.12542</c:v>
                </c:pt>
                <c:pt idx="13">
                  <c:v>0.12615</c:v>
                </c:pt>
                <c:pt idx="14">
                  <c:v>0.13453</c:v>
                </c:pt>
                <c:pt idx="15">
                  <c:v>0.12299</c:v>
                </c:pt>
                <c:pt idx="16">
                  <c:v>0.11715</c:v>
                </c:pt>
                <c:pt idx="17">
                  <c:v>0.13029</c:v>
                </c:pt>
                <c:pt idx="18">
                  <c:v>0.1252</c:v>
                </c:pt>
                <c:pt idx="19">
                  <c:v>0.12427</c:v>
                </c:pt>
                <c:pt idx="20">
                  <c:v>0.12226</c:v>
                </c:pt>
                <c:pt idx="21">
                  <c:v>0.12523</c:v>
                </c:pt>
                <c:pt idx="22">
                  <c:v>0.11859</c:v>
                </c:pt>
                <c:pt idx="23">
                  <c:v>0.11775</c:v>
                </c:pt>
                <c:pt idx="25">
                  <c:v>0.12685</c:v>
                </c:pt>
              </c:numCache>
            </c:numRef>
          </c:yVal>
          <c:smooth val="0"/>
        </c:ser>
        <c:ser>
          <c:idx val="2"/>
          <c:order val="2"/>
          <c:spPr>
            <a:ln w="47625">
              <a:noFill/>
            </a:ln>
          </c:spPr>
          <c:marker>
            <c:symbol val="square"/>
            <c:size val="12"/>
            <c:spPr>
              <a:solidFill>
                <a:srgbClr val="3366FF"/>
              </a:solidFill>
              <a:ln>
                <a:solidFill>
                  <a:schemeClr val="tx1"/>
                </a:solidFill>
              </a:ln>
            </c:spPr>
          </c:marker>
          <c:xVal>
            <c:numRef>
              <c:f>'Non-modal partial melting'!$BP$29</c:f>
              <c:numCache>
                <c:formatCode>General</c:formatCode>
                <c:ptCount val="1"/>
                <c:pt idx="0">
                  <c:v>4.2</c:v>
                </c:pt>
              </c:numCache>
            </c:numRef>
          </c:xVal>
          <c:yVal>
            <c:numRef>
              <c:f>'Non-modal partial melting'!$BQ$29</c:f>
              <c:numCache>
                <c:formatCode>General</c:formatCode>
                <c:ptCount val="1"/>
                <c:pt idx="0">
                  <c:v>0.1296</c:v>
                </c:pt>
              </c:numCache>
            </c:numRef>
          </c:yVal>
          <c:smooth val="0"/>
        </c:ser>
        <c:dLbls>
          <c:showLegendKey val="0"/>
          <c:showVal val="0"/>
          <c:showCatName val="0"/>
          <c:showSerName val="0"/>
          <c:showPercent val="0"/>
          <c:showBubbleSize val="0"/>
        </c:dLbls>
        <c:axId val="-2108733912"/>
        <c:axId val="-2108726968"/>
      </c:scatterChart>
      <c:valAx>
        <c:axId val="-2108733912"/>
        <c:scaling>
          <c:orientation val="minMax"/>
          <c:max val="5.0"/>
        </c:scaling>
        <c:delete val="0"/>
        <c:axPos val="b"/>
        <c:title>
          <c:tx>
            <c:rich>
              <a:bodyPr/>
              <a:lstStyle/>
              <a:p>
                <a:pPr>
                  <a:defRPr sz="1400"/>
                </a:pPr>
                <a:r>
                  <a:rPr lang="fr-FR" sz="1400"/>
                  <a:t>Al2O3</a:t>
                </a:r>
              </a:p>
            </c:rich>
          </c:tx>
          <c:overlay val="0"/>
        </c:title>
        <c:numFmt formatCode="0" sourceLinked="0"/>
        <c:majorTickMark val="out"/>
        <c:minorTickMark val="none"/>
        <c:tickLblPos val="nextTo"/>
        <c:crossAx val="-2108726968"/>
        <c:crosses val="autoZero"/>
        <c:crossBetween val="midCat"/>
      </c:valAx>
      <c:valAx>
        <c:axId val="-2108726968"/>
        <c:scaling>
          <c:orientation val="minMax"/>
          <c:max val="0.14"/>
          <c:min val="0.11"/>
        </c:scaling>
        <c:delete val="0"/>
        <c:axPos val="l"/>
        <c:majorGridlines>
          <c:spPr>
            <a:ln>
              <a:noFill/>
            </a:ln>
          </c:spPr>
        </c:majorGridlines>
        <c:title>
          <c:tx>
            <c:rich>
              <a:bodyPr rot="-5400000" vert="horz"/>
              <a:lstStyle/>
              <a:p>
                <a:pPr>
                  <a:defRPr sz="1400"/>
                </a:pPr>
                <a:r>
                  <a:rPr lang="fr-FR" sz="1400"/>
                  <a:t>187Os/188Os</a:t>
                </a:r>
              </a:p>
            </c:rich>
          </c:tx>
          <c:layout>
            <c:manualLayout>
              <c:xMode val="edge"/>
              <c:yMode val="edge"/>
              <c:x val="0.0250696378830084"/>
              <c:y val="0.314977684241083"/>
            </c:manualLayout>
          </c:layout>
          <c:overlay val="0"/>
        </c:title>
        <c:numFmt formatCode="0.000" sourceLinked="0"/>
        <c:majorTickMark val="out"/>
        <c:minorTickMark val="none"/>
        <c:tickLblPos val="nextTo"/>
        <c:crossAx val="-2108733912"/>
        <c:crosses val="autoZero"/>
        <c:crossBetween val="midCat"/>
      </c:valAx>
      <c:spPr>
        <a:noFill/>
        <a:ln>
          <a:solidFill>
            <a:schemeClr val="tx1"/>
          </a:solidFill>
        </a:ln>
      </c:spPr>
    </c:plotArea>
    <c:plotVisOnly val="1"/>
    <c:dispBlanksAs val="gap"/>
    <c:showDLblsOverMax val="0"/>
  </c:chart>
  <c:printSettings>
    <c:headerFooter/>
    <c:pageMargins b="1.0" l="0.75" r="0.75" t="1.0"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spPr>
            <a:ln w="47625">
              <a:noFill/>
            </a:ln>
            <a:effectLst/>
          </c:spPr>
          <c:marker>
            <c:symbol val="diamond"/>
            <c:size val="5"/>
            <c:spPr>
              <a:solidFill>
                <a:srgbClr val="008000"/>
              </a:solidFill>
              <a:ln>
                <a:noFill/>
              </a:ln>
              <a:effectLst/>
            </c:spPr>
          </c:marker>
          <c:xVal>
            <c:numRef>
              <c:f>'Non-modal partial melting'!$AL$15:$AL$215</c:f>
              <c:numCache>
                <c:formatCode>0.00</c:formatCode>
                <c:ptCount val="201"/>
                <c:pt idx="0">
                  <c:v>4.2</c:v>
                </c:pt>
                <c:pt idx="1">
                  <c:v>4.1832</c:v>
                </c:pt>
                <c:pt idx="2">
                  <c:v>4.1664</c:v>
                </c:pt>
                <c:pt idx="3">
                  <c:v>4.1496</c:v>
                </c:pt>
                <c:pt idx="4">
                  <c:v>4.1328</c:v>
                </c:pt>
                <c:pt idx="5">
                  <c:v>4.116000000000001</c:v>
                </c:pt>
                <c:pt idx="6">
                  <c:v>4.0992</c:v>
                </c:pt>
                <c:pt idx="7">
                  <c:v>4.0824</c:v>
                </c:pt>
                <c:pt idx="8">
                  <c:v>4.0656</c:v>
                </c:pt>
                <c:pt idx="9">
                  <c:v>4.0488</c:v>
                </c:pt>
                <c:pt idx="10">
                  <c:v>4.032</c:v>
                </c:pt>
                <c:pt idx="11">
                  <c:v>4.0152</c:v>
                </c:pt>
                <c:pt idx="12">
                  <c:v>3.9984</c:v>
                </c:pt>
                <c:pt idx="13">
                  <c:v>3.9816</c:v>
                </c:pt>
                <c:pt idx="14">
                  <c:v>3.9648</c:v>
                </c:pt>
                <c:pt idx="15">
                  <c:v>3.948</c:v>
                </c:pt>
                <c:pt idx="16">
                  <c:v>3.9312</c:v>
                </c:pt>
                <c:pt idx="17">
                  <c:v>3.9144</c:v>
                </c:pt>
                <c:pt idx="18">
                  <c:v>3.8976</c:v>
                </c:pt>
                <c:pt idx="19">
                  <c:v>3.8808</c:v>
                </c:pt>
                <c:pt idx="20">
                  <c:v>3.864</c:v>
                </c:pt>
                <c:pt idx="21">
                  <c:v>3.8472</c:v>
                </c:pt>
                <c:pt idx="22">
                  <c:v>3.8304</c:v>
                </c:pt>
                <c:pt idx="23">
                  <c:v>3.8136</c:v>
                </c:pt>
                <c:pt idx="24">
                  <c:v>3.7968</c:v>
                </c:pt>
                <c:pt idx="25">
                  <c:v>3.78</c:v>
                </c:pt>
                <c:pt idx="26">
                  <c:v>3.7632</c:v>
                </c:pt>
                <c:pt idx="27">
                  <c:v>3.7464</c:v>
                </c:pt>
                <c:pt idx="28">
                  <c:v>3.7296</c:v>
                </c:pt>
                <c:pt idx="29">
                  <c:v>3.7128</c:v>
                </c:pt>
                <c:pt idx="30">
                  <c:v>3.696</c:v>
                </c:pt>
                <c:pt idx="31">
                  <c:v>3.6792</c:v>
                </c:pt>
                <c:pt idx="32">
                  <c:v>3.6624</c:v>
                </c:pt>
                <c:pt idx="33">
                  <c:v>3.6456</c:v>
                </c:pt>
                <c:pt idx="34">
                  <c:v>3.6288</c:v>
                </c:pt>
                <c:pt idx="35">
                  <c:v>3.612</c:v>
                </c:pt>
                <c:pt idx="36">
                  <c:v>3.5952</c:v>
                </c:pt>
                <c:pt idx="37">
                  <c:v>3.5784</c:v>
                </c:pt>
                <c:pt idx="38">
                  <c:v>3.561599999999999</c:v>
                </c:pt>
                <c:pt idx="39">
                  <c:v>3.544799999999999</c:v>
                </c:pt>
                <c:pt idx="40">
                  <c:v>3.528</c:v>
                </c:pt>
                <c:pt idx="41">
                  <c:v>3.5112</c:v>
                </c:pt>
                <c:pt idx="42">
                  <c:v>3.4944</c:v>
                </c:pt>
                <c:pt idx="43">
                  <c:v>3.4776</c:v>
                </c:pt>
                <c:pt idx="44">
                  <c:v>3.4608</c:v>
                </c:pt>
                <c:pt idx="45">
                  <c:v>3.443999999999999</c:v>
                </c:pt>
                <c:pt idx="46">
                  <c:v>3.4272</c:v>
                </c:pt>
                <c:pt idx="47">
                  <c:v>3.4104</c:v>
                </c:pt>
                <c:pt idx="48">
                  <c:v>3.393599999999999</c:v>
                </c:pt>
                <c:pt idx="49">
                  <c:v>3.376799999999999</c:v>
                </c:pt>
                <c:pt idx="50">
                  <c:v>3.359999999999999</c:v>
                </c:pt>
                <c:pt idx="51">
                  <c:v>3.343199999999999</c:v>
                </c:pt>
                <c:pt idx="52">
                  <c:v>3.3264</c:v>
                </c:pt>
                <c:pt idx="53">
                  <c:v>3.3096</c:v>
                </c:pt>
                <c:pt idx="54">
                  <c:v>3.2928</c:v>
                </c:pt>
                <c:pt idx="55">
                  <c:v>3.275999999999999</c:v>
                </c:pt>
                <c:pt idx="56">
                  <c:v>3.259199999999999</c:v>
                </c:pt>
                <c:pt idx="57">
                  <c:v>3.242399999999999</c:v>
                </c:pt>
                <c:pt idx="58">
                  <c:v>3.2256</c:v>
                </c:pt>
                <c:pt idx="59">
                  <c:v>3.2088</c:v>
                </c:pt>
                <c:pt idx="60">
                  <c:v>3.191999999999999</c:v>
                </c:pt>
                <c:pt idx="61">
                  <c:v>3.175199999999999</c:v>
                </c:pt>
                <c:pt idx="62">
                  <c:v>3.158399999999999</c:v>
                </c:pt>
                <c:pt idx="63">
                  <c:v>3.141599999999999</c:v>
                </c:pt>
                <c:pt idx="64">
                  <c:v>3.1248</c:v>
                </c:pt>
                <c:pt idx="65">
                  <c:v>3.108</c:v>
                </c:pt>
                <c:pt idx="66">
                  <c:v>3.091199999999999</c:v>
                </c:pt>
                <c:pt idx="67">
                  <c:v>3.074399999999999</c:v>
                </c:pt>
                <c:pt idx="68">
                  <c:v>3.057599999999999</c:v>
                </c:pt>
                <c:pt idx="69">
                  <c:v>3.0408</c:v>
                </c:pt>
                <c:pt idx="70">
                  <c:v>3.024</c:v>
                </c:pt>
                <c:pt idx="71">
                  <c:v>3.0072</c:v>
                </c:pt>
                <c:pt idx="72">
                  <c:v>2.990399999999999</c:v>
                </c:pt>
                <c:pt idx="73">
                  <c:v>2.973599999999999</c:v>
                </c:pt>
                <c:pt idx="74">
                  <c:v>2.956799999999999</c:v>
                </c:pt>
                <c:pt idx="75">
                  <c:v>2.939999999999999</c:v>
                </c:pt>
                <c:pt idx="76">
                  <c:v>2.9232</c:v>
                </c:pt>
                <c:pt idx="77">
                  <c:v>2.906399999999999</c:v>
                </c:pt>
                <c:pt idx="78">
                  <c:v>2.889599999999999</c:v>
                </c:pt>
                <c:pt idx="79">
                  <c:v>2.872799999999999</c:v>
                </c:pt>
                <c:pt idx="80">
                  <c:v>2.855999999999999</c:v>
                </c:pt>
                <c:pt idx="81">
                  <c:v>2.839199999999999</c:v>
                </c:pt>
                <c:pt idx="82">
                  <c:v>2.822399999999999</c:v>
                </c:pt>
                <c:pt idx="83">
                  <c:v>2.805599999999999</c:v>
                </c:pt>
                <c:pt idx="84">
                  <c:v>2.7888</c:v>
                </c:pt>
                <c:pt idx="85">
                  <c:v>2.771999999999999</c:v>
                </c:pt>
                <c:pt idx="86">
                  <c:v>2.755199999999999</c:v>
                </c:pt>
                <c:pt idx="87">
                  <c:v>2.738399999999999</c:v>
                </c:pt>
                <c:pt idx="88">
                  <c:v>2.7216</c:v>
                </c:pt>
                <c:pt idx="89">
                  <c:v>2.704799999999999</c:v>
                </c:pt>
                <c:pt idx="90">
                  <c:v>2.687999999999999</c:v>
                </c:pt>
                <c:pt idx="91">
                  <c:v>2.671199999999999</c:v>
                </c:pt>
                <c:pt idx="92">
                  <c:v>2.654399999999999</c:v>
                </c:pt>
                <c:pt idx="93">
                  <c:v>2.637599999999999</c:v>
                </c:pt>
                <c:pt idx="94">
                  <c:v>2.6208</c:v>
                </c:pt>
                <c:pt idx="95">
                  <c:v>2.604</c:v>
                </c:pt>
                <c:pt idx="96">
                  <c:v>2.587199999999999</c:v>
                </c:pt>
                <c:pt idx="97">
                  <c:v>2.570399999999999</c:v>
                </c:pt>
                <c:pt idx="98">
                  <c:v>2.553599999999999</c:v>
                </c:pt>
                <c:pt idx="99">
                  <c:v>2.536799999999999</c:v>
                </c:pt>
                <c:pt idx="100">
                  <c:v>2.519999999999999</c:v>
                </c:pt>
                <c:pt idx="101">
                  <c:v>2.503199999999999</c:v>
                </c:pt>
                <c:pt idx="102">
                  <c:v>2.486399999999999</c:v>
                </c:pt>
                <c:pt idx="103">
                  <c:v>2.469599999999999</c:v>
                </c:pt>
                <c:pt idx="104">
                  <c:v>2.452799999999999</c:v>
                </c:pt>
                <c:pt idx="105">
                  <c:v>2.435999999999999</c:v>
                </c:pt>
                <c:pt idx="106">
                  <c:v>2.419199999999999</c:v>
                </c:pt>
                <c:pt idx="107">
                  <c:v>2.402399999999999</c:v>
                </c:pt>
                <c:pt idx="108">
                  <c:v>2.385599999999999</c:v>
                </c:pt>
                <c:pt idx="109">
                  <c:v>2.368799999999998</c:v>
                </c:pt>
                <c:pt idx="110">
                  <c:v>2.351999999999998</c:v>
                </c:pt>
                <c:pt idx="111">
                  <c:v>2.335199999999999</c:v>
                </c:pt>
                <c:pt idx="112">
                  <c:v>2.318399999999999</c:v>
                </c:pt>
                <c:pt idx="113">
                  <c:v>2.301599999999999</c:v>
                </c:pt>
                <c:pt idx="114">
                  <c:v>2.284799999999999</c:v>
                </c:pt>
                <c:pt idx="115">
                  <c:v>2.267999999999999</c:v>
                </c:pt>
                <c:pt idx="116">
                  <c:v>2.251199999999999</c:v>
                </c:pt>
                <c:pt idx="117">
                  <c:v>2.234399999999999</c:v>
                </c:pt>
                <c:pt idx="118">
                  <c:v>2.217599999999998</c:v>
                </c:pt>
                <c:pt idx="119">
                  <c:v>2.200799999999998</c:v>
                </c:pt>
                <c:pt idx="120">
                  <c:v>2.183999999999998</c:v>
                </c:pt>
                <c:pt idx="121">
                  <c:v>2.167199999999998</c:v>
                </c:pt>
                <c:pt idx="122">
                  <c:v>2.150399999999999</c:v>
                </c:pt>
                <c:pt idx="123">
                  <c:v>2.133599999999999</c:v>
                </c:pt>
                <c:pt idx="124">
                  <c:v>2.116799999999999</c:v>
                </c:pt>
                <c:pt idx="125">
                  <c:v>2.099999999999999</c:v>
                </c:pt>
                <c:pt idx="126">
                  <c:v>2.083199999999999</c:v>
                </c:pt>
                <c:pt idx="127">
                  <c:v>2.066399999999998</c:v>
                </c:pt>
                <c:pt idx="128">
                  <c:v>2.049599999999999</c:v>
                </c:pt>
                <c:pt idx="129">
                  <c:v>2.032799999999999</c:v>
                </c:pt>
                <c:pt idx="130">
                  <c:v>2.015999999999999</c:v>
                </c:pt>
                <c:pt idx="131">
                  <c:v>1.999199999999999</c:v>
                </c:pt>
                <c:pt idx="132">
                  <c:v>1.982399999999998</c:v>
                </c:pt>
                <c:pt idx="133">
                  <c:v>1.965599999999998</c:v>
                </c:pt>
                <c:pt idx="134">
                  <c:v>1.948799999999999</c:v>
                </c:pt>
                <c:pt idx="135">
                  <c:v>1.931999999999999</c:v>
                </c:pt>
                <c:pt idx="136">
                  <c:v>1.915199999999999</c:v>
                </c:pt>
                <c:pt idx="137">
                  <c:v>1.898399999999998</c:v>
                </c:pt>
                <c:pt idx="138">
                  <c:v>1.881599999999998</c:v>
                </c:pt>
                <c:pt idx="139">
                  <c:v>1.864799999999998</c:v>
                </c:pt>
                <c:pt idx="140">
                  <c:v>1.847999999999998</c:v>
                </c:pt>
                <c:pt idx="141">
                  <c:v>1.831199999999999</c:v>
                </c:pt>
                <c:pt idx="142">
                  <c:v>1.814399999999998</c:v>
                </c:pt>
                <c:pt idx="143">
                  <c:v>1.797599999999998</c:v>
                </c:pt>
                <c:pt idx="144">
                  <c:v>1.780799999999998</c:v>
                </c:pt>
                <c:pt idx="145">
                  <c:v>1.763999999999998</c:v>
                </c:pt>
                <c:pt idx="146">
                  <c:v>1.747199999999998</c:v>
                </c:pt>
                <c:pt idx="147">
                  <c:v>1.730399999999998</c:v>
                </c:pt>
                <c:pt idx="148">
                  <c:v>1.713599999999998</c:v>
                </c:pt>
                <c:pt idx="149">
                  <c:v>1.696799999999998</c:v>
                </c:pt>
                <c:pt idx="150">
                  <c:v>1.679999999999998</c:v>
                </c:pt>
                <c:pt idx="151">
                  <c:v>1.663199999999998</c:v>
                </c:pt>
                <c:pt idx="152">
                  <c:v>1.646399999999998</c:v>
                </c:pt>
                <c:pt idx="153">
                  <c:v>1.629599999999998</c:v>
                </c:pt>
                <c:pt idx="154">
                  <c:v>1.612799999999998</c:v>
                </c:pt>
                <c:pt idx="155">
                  <c:v>1.595999999999998</c:v>
                </c:pt>
                <c:pt idx="156">
                  <c:v>1.579199999999998</c:v>
                </c:pt>
                <c:pt idx="157">
                  <c:v>1.562399999999998</c:v>
                </c:pt>
                <c:pt idx="158">
                  <c:v>1.545599999999998</c:v>
                </c:pt>
                <c:pt idx="159">
                  <c:v>1.528799999999998</c:v>
                </c:pt>
                <c:pt idx="160">
                  <c:v>1.511999999999998</c:v>
                </c:pt>
                <c:pt idx="161">
                  <c:v>1.495199999999998</c:v>
                </c:pt>
                <c:pt idx="162">
                  <c:v>1.478399999999998</c:v>
                </c:pt>
                <c:pt idx="163">
                  <c:v>1.461599999999998</c:v>
                </c:pt>
                <c:pt idx="164">
                  <c:v>1.444799999999998</c:v>
                </c:pt>
                <c:pt idx="165">
                  <c:v>1.427999999999998</c:v>
                </c:pt>
                <c:pt idx="166">
                  <c:v>1.411199999999998</c:v>
                </c:pt>
                <c:pt idx="167">
                  <c:v>1.394399999999998</c:v>
                </c:pt>
                <c:pt idx="168">
                  <c:v>1.377599999999998</c:v>
                </c:pt>
                <c:pt idx="169">
                  <c:v>1.360799999999998</c:v>
                </c:pt>
                <c:pt idx="170">
                  <c:v>1.343999999999998</c:v>
                </c:pt>
                <c:pt idx="171">
                  <c:v>1.327199999999998</c:v>
                </c:pt>
                <c:pt idx="172">
                  <c:v>1.310399999999998</c:v>
                </c:pt>
                <c:pt idx="173">
                  <c:v>1.293599999999998</c:v>
                </c:pt>
                <c:pt idx="174">
                  <c:v>1.276799999999998</c:v>
                </c:pt>
                <c:pt idx="175">
                  <c:v>1.259999999999998</c:v>
                </c:pt>
                <c:pt idx="176">
                  <c:v>1.243199999999998</c:v>
                </c:pt>
                <c:pt idx="177">
                  <c:v>1.226399999999998</c:v>
                </c:pt>
                <c:pt idx="178">
                  <c:v>1.209599999999998</c:v>
                </c:pt>
                <c:pt idx="179">
                  <c:v>1.192799999999998</c:v>
                </c:pt>
                <c:pt idx="180">
                  <c:v>1.175999999999998</c:v>
                </c:pt>
                <c:pt idx="181">
                  <c:v>1.159199999999998</c:v>
                </c:pt>
                <c:pt idx="182">
                  <c:v>1.142399999999998</c:v>
                </c:pt>
                <c:pt idx="183">
                  <c:v>1.125599999999998</c:v>
                </c:pt>
                <c:pt idx="184">
                  <c:v>1.108799999999998</c:v>
                </c:pt>
                <c:pt idx="185">
                  <c:v>1.091999999999998</c:v>
                </c:pt>
                <c:pt idx="186">
                  <c:v>1.075199999999998</c:v>
                </c:pt>
                <c:pt idx="187">
                  <c:v>1.058399999999998</c:v>
                </c:pt>
                <c:pt idx="188">
                  <c:v>1.041599999999998</c:v>
                </c:pt>
                <c:pt idx="189">
                  <c:v>1.024799999999998</c:v>
                </c:pt>
                <c:pt idx="190">
                  <c:v>1.007999999999998</c:v>
                </c:pt>
                <c:pt idx="191">
                  <c:v>0.991199999999998</c:v>
                </c:pt>
                <c:pt idx="192">
                  <c:v>0.974399999999997</c:v>
                </c:pt>
                <c:pt idx="193">
                  <c:v>0.957599999999998</c:v>
                </c:pt>
                <c:pt idx="194">
                  <c:v>0.940799999999998</c:v>
                </c:pt>
                <c:pt idx="195">
                  <c:v>0.923999999999998</c:v>
                </c:pt>
                <c:pt idx="196">
                  <c:v>0.907199999999998</c:v>
                </c:pt>
                <c:pt idx="197">
                  <c:v>0.890399999999997</c:v>
                </c:pt>
                <c:pt idx="198">
                  <c:v>0.873599999999997</c:v>
                </c:pt>
                <c:pt idx="199">
                  <c:v>0.856799999999998</c:v>
                </c:pt>
                <c:pt idx="200">
                  <c:v>0.839999999999998</c:v>
                </c:pt>
              </c:numCache>
            </c:numRef>
          </c:xVal>
          <c:yVal>
            <c:numRef>
              <c:f>'Non-modal partial melting'!$AK$15:$AK$215</c:f>
              <c:numCache>
                <c:formatCode>0.000</c:formatCode>
                <c:ptCount val="201"/>
                <c:pt idx="0">
                  <c:v>0.453296703296703</c:v>
                </c:pt>
                <c:pt idx="1">
                  <c:v>0.45139987079114</c:v>
                </c:pt>
                <c:pt idx="2">
                  <c:v>0.44950119638668</c:v>
                </c:pt>
                <c:pt idx="3">
                  <c:v>0.44760067740605</c:v>
                </c:pt>
                <c:pt idx="4">
                  <c:v>0.445698311166922</c:v>
                </c:pt>
                <c:pt idx="5">
                  <c:v>0.443794094981909</c:v>
                </c:pt>
                <c:pt idx="6">
                  <c:v>0.441888026158557</c:v>
                </c:pt>
                <c:pt idx="7">
                  <c:v>0.439980101999334</c:v>
                </c:pt>
                <c:pt idx="8">
                  <c:v>0.438070319801622</c:v>
                </c:pt>
                <c:pt idx="9">
                  <c:v>0.436158676857713</c:v>
                </c:pt>
                <c:pt idx="10">
                  <c:v>0.434245170454798</c:v>
                </c:pt>
                <c:pt idx="11">
                  <c:v>0.432329797874958</c:v>
                </c:pt>
                <c:pt idx="12">
                  <c:v>0.430412556395161</c:v>
                </c:pt>
                <c:pt idx="13">
                  <c:v>0.428493443287251</c:v>
                </c:pt>
                <c:pt idx="14">
                  <c:v>0.426572455817939</c:v>
                </c:pt>
                <c:pt idx="15">
                  <c:v>0.424649591248803</c:v>
                </c:pt>
                <c:pt idx="16">
                  <c:v>0.422724846836272</c:v>
                </c:pt>
                <c:pt idx="17">
                  <c:v>0.420798219831628</c:v>
                </c:pt>
                <c:pt idx="18">
                  <c:v>0.41886970748099</c:v>
                </c:pt>
                <c:pt idx="19">
                  <c:v>0.416939307025316</c:v>
                </c:pt>
                <c:pt idx="20">
                  <c:v>0.415007015700392</c:v>
                </c:pt>
                <c:pt idx="21">
                  <c:v>0.413072830736826</c:v>
                </c:pt>
                <c:pt idx="22">
                  <c:v>0.411136749360046</c:v>
                </c:pt>
                <c:pt idx="23">
                  <c:v>0.409198768790289</c:v>
                </c:pt>
                <c:pt idx="24">
                  <c:v>0.407258886242597</c:v>
                </c:pt>
                <c:pt idx="25">
                  <c:v>0.405317098926816</c:v>
                </c:pt>
                <c:pt idx="26">
                  <c:v>0.403373404047583</c:v>
                </c:pt>
                <c:pt idx="27">
                  <c:v>0.401427798804331</c:v>
                </c:pt>
                <c:pt idx="28">
                  <c:v>0.399480280391274</c:v>
                </c:pt>
                <c:pt idx="29">
                  <c:v>0.397530845997414</c:v>
                </c:pt>
                <c:pt idx="30">
                  <c:v>0.395579492806526</c:v>
                </c:pt>
                <c:pt idx="31">
                  <c:v>0.393626217997163</c:v>
                </c:pt>
                <c:pt idx="32">
                  <c:v>0.391671018742648</c:v>
                </c:pt>
                <c:pt idx="33">
                  <c:v>0.389713892211071</c:v>
                </c:pt>
                <c:pt idx="34">
                  <c:v>0.38775483556529</c:v>
                </c:pt>
                <c:pt idx="35">
                  <c:v>0.385793845962925</c:v>
                </c:pt>
                <c:pt idx="36">
                  <c:v>0.383830920556358</c:v>
                </c:pt>
                <c:pt idx="37">
                  <c:v>0.381866056492732</c:v>
                </c:pt>
                <c:pt idx="38">
                  <c:v>0.379899250913947</c:v>
                </c:pt>
                <c:pt idx="39">
                  <c:v>0.377930500956662</c:v>
                </c:pt>
                <c:pt idx="40">
                  <c:v>0.375959803752295</c:v>
                </c:pt>
                <c:pt idx="41">
                  <c:v>0.373987156427021</c:v>
                </c:pt>
                <c:pt idx="42">
                  <c:v>0.372012556101777</c:v>
                </c:pt>
                <c:pt idx="43">
                  <c:v>0.370035999892256</c:v>
                </c:pt>
                <c:pt idx="44">
                  <c:v>0.368057484908919</c:v>
                </c:pt>
                <c:pt idx="45">
                  <c:v>0.366077008256987</c:v>
                </c:pt>
                <c:pt idx="46">
                  <c:v>0.364094567036451</c:v>
                </c:pt>
                <c:pt idx="47">
                  <c:v>0.362110158342075</c:v>
                </c:pt>
                <c:pt idx="48">
                  <c:v>0.360123779263398</c:v>
                </c:pt>
                <c:pt idx="49">
                  <c:v>0.358135426884738</c:v>
                </c:pt>
                <c:pt idx="50">
                  <c:v>0.356145098285203</c:v>
                </c:pt>
                <c:pt idx="51">
                  <c:v>0.354152790538693</c:v>
                </c:pt>
                <c:pt idx="52">
                  <c:v>0.352158500713909</c:v>
                </c:pt>
                <c:pt idx="53">
                  <c:v>0.350162225874361</c:v>
                </c:pt>
                <c:pt idx="54">
                  <c:v>0.348163963078376</c:v>
                </c:pt>
                <c:pt idx="55">
                  <c:v>0.346163709379112</c:v>
                </c:pt>
                <c:pt idx="56">
                  <c:v>0.344161461824562</c:v>
                </c:pt>
                <c:pt idx="57">
                  <c:v>0.342157217457575</c:v>
                </c:pt>
                <c:pt idx="58">
                  <c:v>0.34015097331586</c:v>
                </c:pt>
                <c:pt idx="59">
                  <c:v>0.338142726432006</c:v>
                </c:pt>
                <c:pt idx="60">
                  <c:v>0.336132473833498</c:v>
                </c:pt>
                <c:pt idx="61">
                  <c:v>0.334120212542727</c:v>
                </c:pt>
                <c:pt idx="62">
                  <c:v>0.332105939577018</c:v>
                </c:pt>
                <c:pt idx="63">
                  <c:v>0.330089651948641</c:v>
                </c:pt>
                <c:pt idx="64">
                  <c:v>0.328071346664835</c:v>
                </c:pt>
                <c:pt idx="65">
                  <c:v>0.32605102072783</c:v>
                </c:pt>
                <c:pt idx="66">
                  <c:v>0.324028671134874</c:v>
                </c:pt>
                <c:pt idx="67">
                  <c:v>0.322004294878254</c:v>
                </c:pt>
                <c:pt idx="68">
                  <c:v>0.319977888945325</c:v>
                </c:pt>
                <c:pt idx="69">
                  <c:v>0.317949450318542</c:v>
                </c:pt>
                <c:pt idx="70">
                  <c:v>0.315918975975489</c:v>
                </c:pt>
                <c:pt idx="71">
                  <c:v>0.313886462888912</c:v>
                </c:pt>
                <c:pt idx="72">
                  <c:v>0.311851908026757</c:v>
                </c:pt>
                <c:pt idx="73">
                  <c:v>0.309815308352208</c:v>
                </c:pt>
                <c:pt idx="74">
                  <c:v>0.307776660823724</c:v>
                </c:pt>
                <c:pt idx="75">
                  <c:v>0.305735962395086</c:v>
                </c:pt>
                <c:pt idx="76">
                  <c:v>0.303693210015445</c:v>
                </c:pt>
                <c:pt idx="77">
                  <c:v>0.301648400629362</c:v>
                </c:pt>
                <c:pt idx="78">
                  <c:v>0.299601531176872</c:v>
                </c:pt>
                <c:pt idx="79">
                  <c:v>0.297552598593529</c:v>
                </c:pt>
                <c:pt idx="80">
                  <c:v>0.295501599810471</c:v>
                </c:pt>
                <c:pt idx="81">
                  <c:v>0.293448531754481</c:v>
                </c:pt>
                <c:pt idx="82">
                  <c:v>0.291393391348052</c:v>
                </c:pt>
                <c:pt idx="83">
                  <c:v>0.289336175509459</c:v>
                </c:pt>
                <c:pt idx="84">
                  <c:v>0.287276881152834</c:v>
                </c:pt>
                <c:pt idx="85">
                  <c:v>0.285215505188243</c:v>
                </c:pt>
                <c:pt idx="86">
                  <c:v>0.283152044521777</c:v>
                </c:pt>
                <c:pt idx="87">
                  <c:v>0.281086496055632</c:v>
                </c:pt>
                <c:pt idx="88">
                  <c:v>0.279018856688213</c:v>
                </c:pt>
                <c:pt idx="89">
                  <c:v>0.276949123314232</c:v>
                </c:pt>
                <c:pt idx="90">
                  <c:v>0.274877292824814</c:v>
                </c:pt>
                <c:pt idx="91">
                  <c:v>0.272803362107613</c:v>
                </c:pt>
                <c:pt idx="92">
                  <c:v>0.270727328046933</c:v>
                </c:pt>
                <c:pt idx="93">
                  <c:v>0.268649187523857</c:v>
                </c:pt>
                <c:pt idx="94">
                  <c:v>0.266568937416385</c:v>
                </c:pt>
                <c:pt idx="95">
                  <c:v>0.264486574599576</c:v>
                </c:pt>
                <c:pt idx="96">
                  <c:v>0.262402095945709</c:v>
                </c:pt>
                <c:pt idx="97">
                  <c:v>0.260315498324442</c:v>
                </c:pt>
                <c:pt idx="98">
                  <c:v>0.258226778602989</c:v>
                </c:pt>
                <c:pt idx="99">
                  <c:v>0.256135933646309</c:v>
                </c:pt>
                <c:pt idx="100">
                  <c:v>0.254042960317299</c:v>
                </c:pt>
                <c:pt idx="101">
                  <c:v>0.251947855477013</c:v>
                </c:pt>
                <c:pt idx="102">
                  <c:v>0.249850615984878</c:v>
                </c:pt>
                <c:pt idx="103">
                  <c:v>0.247751238698941</c:v>
                </c:pt>
                <c:pt idx="104">
                  <c:v>0.245649720476121</c:v>
                </c:pt>
                <c:pt idx="105">
                  <c:v>0.243546058172483</c:v>
                </c:pt>
                <c:pt idx="106">
                  <c:v>0.241440248643528</c:v>
                </c:pt>
                <c:pt idx="107">
                  <c:v>0.239332288744501</c:v>
                </c:pt>
                <c:pt idx="108">
                  <c:v>0.237222175330729</c:v>
                </c:pt>
                <c:pt idx="109">
                  <c:v>0.235109905257968</c:v>
                </c:pt>
                <c:pt idx="110">
                  <c:v>0.232995475382783</c:v>
                </c:pt>
                <c:pt idx="111">
                  <c:v>0.230878882562955</c:v>
                </c:pt>
                <c:pt idx="112">
                  <c:v>0.228760123657914</c:v>
                </c:pt>
                <c:pt idx="113">
                  <c:v>0.226639195529198</c:v>
                </c:pt>
                <c:pt idx="114">
                  <c:v>0.224516095040955</c:v>
                </c:pt>
                <c:pt idx="115">
                  <c:v>0.222390819060472</c:v>
                </c:pt>
                <c:pt idx="116">
                  <c:v>0.220263364458748</c:v>
                </c:pt>
                <c:pt idx="117">
                  <c:v>0.218133728111104</c:v>
                </c:pt>
                <c:pt idx="118">
                  <c:v>0.216001906897847</c:v>
                </c:pt>
                <c:pt idx="119">
                  <c:v>0.21386789770497</c:v>
                </c:pt>
                <c:pt idx="120">
                  <c:v>0.211731697424922</c:v>
                </c:pt>
                <c:pt idx="121">
                  <c:v>0.209593302957418</c:v>
                </c:pt>
                <c:pt idx="122">
                  <c:v>0.207452711210332</c:v>
                </c:pt>
                <c:pt idx="123">
                  <c:v>0.20530991910064</c:v>
                </c:pt>
                <c:pt idx="124">
                  <c:v>0.203164923555455</c:v>
                </c:pt>
                <c:pt idx="125">
                  <c:v>0.20101772151313</c:v>
                </c:pt>
                <c:pt idx="126">
                  <c:v>0.198868309924463</c:v>
                </c:pt>
                <c:pt idx="127">
                  <c:v>0.196716685753993</c:v>
                </c:pt>
                <c:pt idx="128">
                  <c:v>0.194562845981406</c:v>
                </c:pt>
                <c:pt idx="129">
                  <c:v>0.192406787603057</c:v>
                </c:pt>
                <c:pt idx="130">
                  <c:v>0.190248507633632</c:v>
                </c:pt>
                <c:pt idx="131">
                  <c:v>0.188088003107936</c:v>
                </c:pt>
                <c:pt idx="132">
                  <c:v>0.185925271082854</c:v>
                </c:pt>
                <c:pt idx="133">
                  <c:v>0.183760308639477</c:v>
                </c:pt>
                <c:pt idx="134">
                  <c:v>0.181593112885423</c:v>
                </c:pt>
                <c:pt idx="135">
                  <c:v>0.17942368095737</c:v>
                </c:pt>
                <c:pt idx="136">
                  <c:v>0.177252010023819</c:v>
                </c:pt>
                <c:pt idx="137">
                  <c:v>0.175078097288128</c:v>
                </c:pt>
                <c:pt idx="138">
                  <c:v>0.172901939991821</c:v>
                </c:pt>
                <c:pt idx="139">
                  <c:v>0.170723535418233</c:v>
                </c:pt>
                <c:pt idx="140">
                  <c:v>0.168542880896502</c:v>
                </c:pt>
                <c:pt idx="141">
                  <c:v>0.16635997380597</c:v>
                </c:pt>
                <c:pt idx="142">
                  <c:v>0.164174811581026</c:v>
                </c:pt>
                <c:pt idx="143">
                  <c:v>0.161987391716455</c:v>
                </c:pt>
                <c:pt idx="144">
                  <c:v>0.159797711773344</c:v>
                </c:pt>
                <c:pt idx="145">
                  <c:v>0.157605769385629</c:v>
                </c:pt>
                <c:pt idx="146">
                  <c:v>0.15541156226735</c:v>
                </c:pt>
                <c:pt idx="147">
                  <c:v>0.153215088220713</c:v>
                </c:pt>
                <c:pt idx="148">
                  <c:v>0.151016345145064</c:v>
                </c:pt>
                <c:pt idx="149">
                  <c:v>0.148815331046899</c:v>
                </c:pt>
                <c:pt idx="150">
                  <c:v>0.146612044051046</c:v>
                </c:pt>
                <c:pt idx="151">
                  <c:v>0.144406482413189</c:v>
                </c:pt>
                <c:pt idx="152">
                  <c:v>0.142198644533925</c:v>
                </c:pt>
                <c:pt idx="153">
                  <c:v>0.139988528974565</c:v>
                </c:pt>
                <c:pt idx="154">
                  <c:v>0.13777613447496</c:v>
                </c:pt>
                <c:pt idx="155">
                  <c:v>0.135561459973632</c:v>
                </c:pt>
                <c:pt idx="156">
                  <c:v>0.133344504630595</c:v>
                </c:pt>
                <c:pt idx="157">
                  <c:v>0.131125267853266</c:v>
                </c:pt>
                <c:pt idx="158">
                  <c:v>0.128903749325986</c:v>
                </c:pt>
                <c:pt idx="159">
                  <c:v>0.126679949043746</c:v>
                </c:pt>
                <c:pt idx="160">
                  <c:v>0.124453867350821</c:v>
                </c:pt>
                <c:pt idx="161">
                  <c:v>0.122225504985186</c:v>
                </c:pt>
                <c:pt idx="162">
                  <c:v>0.119994863129731</c:v>
                </c:pt>
                <c:pt idx="163">
                  <c:v>0.117761943471536</c:v>
                </c:pt>
                <c:pt idx="164">
                  <c:v>0.115526748270704</c:v>
                </c:pt>
                <c:pt idx="165">
                  <c:v>0.113289280440626</c:v>
                </c:pt>
                <c:pt idx="166">
                  <c:v>0.111049543641932</c:v>
                </c:pt>
                <c:pt idx="167">
                  <c:v>0.108807542392944</c:v>
                </c:pt>
                <c:pt idx="168">
                  <c:v>0.106563282200106</c:v>
                </c:pt>
                <c:pt idx="169">
                  <c:v>0.104316769712739</c:v>
                </c:pt>
                <c:pt idx="170">
                  <c:v>0.102068012907587</c:v>
                </c:pt>
                <c:pt idx="171">
                  <c:v>0.0998170213100566</c:v>
                </c:pt>
                <c:pt idx="172">
                  <c:v>0.0975638062609588</c:v>
                </c:pt>
                <c:pt idx="173">
                  <c:v>0.0953083812400582</c:v>
                </c:pt>
                <c:pt idx="174">
                  <c:v>0.0930507622610591</c:v>
                </c:pt>
                <c:pt idx="175">
                  <c:v>0.0907909683571333</c:v>
                </c:pt>
                <c:pt idx="176">
                  <c:v>0.0885290221821636</c:v>
                </c:pt>
                <c:pt idx="177">
                  <c:v>0.0862649507612076</c:v>
                </c:pt>
                <c:pt idx="178">
                  <c:v>0.0839987864352509</c:v>
                </c:pt>
                <c:pt idx="179">
                  <c:v>0.0817305680615783</c:v>
                </c:pt>
                <c:pt idx="180">
                  <c:v>0.0794603425542578</c:v>
                </c:pt>
                <c:pt idx="181">
                  <c:v>0.0771881668827406</c:v>
                </c:pt>
                <c:pt idx="182">
                  <c:v>0.0749141106958005</c:v>
                </c:pt>
                <c:pt idx="183">
                  <c:v>0.0726382598116452</c:v>
                </c:pt>
                <c:pt idx="184">
                  <c:v>0.0703607209271969</c:v>
                </c:pt>
                <c:pt idx="185">
                  <c:v>0.068081628074116</c:v>
                </c:pt>
                <c:pt idx="186">
                  <c:v>0.0658011516272453</c:v>
                </c:pt>
                <c:pt idx="187">
                  <c:v>0.063519511125818</c:v>
                </c:pt>
                <c:pt idx="188">
                  <c:v>0.0612369939329851</c:v>
                </c:pt>
                <c:pt idx="189">
                  <c:v>0.0589539830900456</c:v>
                </c:pt>
                <c:pt idx="190">
                  <c:v>0.0566710001242608</c:v>
                </c:pt>
                <c:pt idx="191">
                  <c:v>0.054388773096434</c:v>
                </c:pt>
                <c:pt idx="192">
                  <c:v>0.0521083491420569</c:v>
                </c:pt>
                <c:pt idx="193">
                  <c:v>0.0498312895985073</c:v>
                </c:pt>
                <c:pt idx="194">
                  <c:v>0.0475600282756364</c:v>
                </c:pt>
                <c:pt idx="195">
                  <c:v>0.0452985777711717</c:v>
                </c:pt>
                <c:pt idx="196">
                  <c:v>0.0430540544994027</c:v>
                </c:pt>
                <c:pt idx="197">
                  <c:v>0.0408403947040077</c:v>
                </c:pt>
                <c:pt idx="198">
                  <c:v>0.038689090018361</c:v>
                </c:pt>
                <c:pt idx="199">
                  <c:v>0.0366895208902831</c:v>
                </c:pt>
                <c:pt idx="200">
                  <c:v>0.0352350230836989</c:v>
                </c:pt>
              </c:numCache>
            </c:numRef>
          </c:yVal>
          <c:smooth val="0"/>
        </c:ser>
        <c:dLbls>
          <c:showLegendKey val="0"/>
          <c:showVal val="0"/>
          <c:showCatName val="0"/>
          <c:showSerName val="0"/>
          <c:showPercent val="0"/>
          <c:showBubbleSize val="0"/>
        </c:dLbls>
        <c:axId val="-2108705208"/>
        <c:axId val="-2108789304"/>
      </c:scatterChart>
      <c:valAx>
        <c:axId val="-2108705208"/>
        <c:scaling>
          <c:orientation val="minMax"/>
        </c:scaling>
        <c:delete val="0"/>
        <c:axPos val="b"/>
        <c:title>
          <c:tx>
            <c:rich>
              <a:bodyPr/>
              <a:lstStyle/>
              <a:p>
                <a:pPr>
                  <a:defRPr sz="1400"/>
                </a:pPr>
                <a:r>
                  <a:rPr lang="fr-FR" sz="1400"/>
                  <a:t>Al2O3</a:t>
                </a:r>
              </a:p>
            </c:rich>
          </c:tx>
          <c:overlay val="0"/>
        </c:title>
        <c:numFmt formatCode="0.00" sourceLinked="0"/>
        <c:majorTickMark val="out"/>
        <c:minorTickMark val="none"/>
        <c:tickLblPos val="nextTo"/>
        <c:crossAx val="-2108789304"/>
        <c:crosses val="autoZero"/>
        <c:crossBetween val="midCat"/>
      </c:valAx>
      <c:valAx>
        <c:axId val="-2108789304"/>
        <c:scaling>
          <c:orientation val="minMax"/>
        </c:scaling>
        <c:delete val="0"/>
        <c:axPos val="l"/>
        <c:majorGridlines>
          <c:spPr>
            <a:ln>
              <a:noFill/>
            </a:ln>
          </c:spPr>
        </c:majorGridlines>
        <c:title>
          <c:tx>
            <c:rich>
              <a:bodyPr rot="-5400000" vert="horz"/>
              <a:lstStyle/>
              <a:p>
                <a:pPr>
                  <a:defRPr sz="1400"/>
                </a:pPr>
                <a:r>
                  <a:rPr lang="fr-FR" sz="1400"/>
                  <a:t>187Re/188Os</a:t>
                </a:r>
              </a:p>
            </c:rich>
          </c:tx>
          <c:layout>
            <c:manualLayout>
              <c:xMode val="edge"/>
              <c:yMode val="edge"/>
              <c:x val="0.0250695843252152"/>
              <c:y val="0.287459635727352"/>
            </c:manualLayout>
          </c:layout>
          <c:overlay val="0"/>
        </c:title>
        <c:numFmt formatCode="0.00" sourceLinked="0"/>
        <c:majorTickMark val="out"/>
        <c:minorTickMark val="none"/>
        <c:tickLblPos val="nextTo"/>
        <c:crossAx val="-2108705208"/>
        <c:crosses val="autoZero"/>
        <c:crossBetween val="midCat"/>
      </c:valAx>
      <c:spPr>
        <a:ln>
          <a:solidFill>
            <a:schemeClr val="tx1"/>
          </a:solidFill>
        </a:ln>
      </c:spPr>
    </c:plotArea>
    <c:plotVisOnly val="1"/>
    <c:dispBlanksAs val="gap"/>
    <c:showDLblsOverMax val="0"/>
  </c:chart>
  <c:printSettings>
    <c:headerFooter/>
    <c:pageMargins b="1.0" l="0.75" r="0.75" t="1.0"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1"/>
          <c:order val="0"/>
          <c:xVal>
            <c:numRef>
              <c:f>'Non-modal partial melting'!$C$15:$C$215</c:f>
              <c:numCache>
                <c:formatCode>0</c:formatCode>
                <c:ptCount val="201"/>
                <c:pt idx="0">
                  <c:v>553.5101749999999</c:v>
                </c:pt>
                <c:pt idx="1">
                  <c:v>551.3101164914913</c:v>
                </c:pt>
                <c:pt idx="2">
                  <c:v>549.105649048096</c:v>
                </c:pt>
                <c:pt idx="3">
                  <c:v>546.8967594032094</c:v>
                </c:pt>
                <c:pt idx="4">
                  <c:v>544.6834342369477</c:v>
                </c:pt>
                <c:pt idx="5">
                  <c:v>542.4656601758793</c:v>
                </c:pt>
                <c:pt idx="6">
                  <c:v>540.2434237927564</c:v>
                </c:pt>
                <c:pt idx="7">
                  <c:v>538.0167116062436</c:v>
                </c:pt>
                <c:pt idx="8">
                  <c:v>535.785510080645</c:v>
                </c:pt>
                <c:pt idx="9">
                  <c:v>533.5498056256304</c:v>
                </c:pt>
                <c:pt idx="10">
                  <c:v>531.3095845959596</c:v>
                </c:pt>
                <c:pt idx="11">
                  <c:v>529.0648332912031</c:v>
                </c:pt>
                <c:pt idx="12">
                  <c:v>526.8155379554655</c:v>
                </c:pt>
                <c:pt idx="13">
                  <c:v>524.5616847771021</c:v>
                </c:pt>
                <c:pt idx="14">
                  <c:v>522.3032598884381</c:v>
                </c:pt>
                <c:pt idx="15">
                  <c:v>520.0402493654821</c:v>
                </c:pt>
                <c:pt idx="16">
                  <c:v>517.772639227642</c:v>
                </c:pt>
                <c:pt idx="17">
                  <c:v>515.5004154374363</c:v>
                </c:pt>
                <c:pt idx="18">
                  <c:v>513.2235639002035</c:v>
                </c:pt>
                <c:pt idx="19">
                  <c:v>510.9420704638123</c:v>
                </c:pt>
                <c:pt idx="20">
                  <c:v>508.6559209183672</c:v>
                </c:pt>
                <c:pt idx="21">
                  <c:v>506.3651009959141</c:v>
                </c:pt>
                <c:pt idx="22">
                  <c:v>504.069596370143</c:v>
                </c:pt>
                <c:pt idx="23">
                  <c:v>501.7693926560899</c:v>
                </c:pt>
                <c:pt idx="24">
                  <c:v>499.464475409836</c:v>
                </c:pt>
                <c:pt idx="25">
                  <c:v>497.154830128205</c:v>
                </c:pt>
                <c:pt idx="26">
                  <c:v>494.8404422484598</c:v>
                </c:pt>
                <c:pt idx="27">
                  <c:v>492.5212971479957</c:v>
                </c:pt>
                <c:pt idx="28">
                  <c:v>490.1973801440328</c:v>
                </c:pt>
                <c:pt idx="29">
                  <c:v>487.8686764933057</c:v>
                </c:pt>
                <c:pt idx="30">
                  <c:v>485.5351713917524</c:v>
                </c:pt>
                <c:pt idx="31">
                  <c:v>483.1968499742001</c:v>
                </c:pt>
                <c:pt idx="32">
                  <c:v>480.8536973140494</c:v>
                </c:pt>
                <c:pt idx="33">
                  <c:v>478.5056984229574</c:v>
                </c:pt>
                <c:pt idx="34">
                  <c:v>476.1528382505174</c:v>
                </c:pt>
                <c:pt idx="35">
                  <c:v>473.7951016839376</c:v>
                </c:pt>
                <c:pt idx="36">
                  <c:v>471.4324735477177</c:v>
                </c:pt>
                <c:pt idx="37">
                  <c:v>469.0649386033228</c:v>
                </c:pt>
                <c:pt idx="38">
                  <c:v>466.6924815488563</c:v>
                </c:pt>
                <c:pt idx="39">
                  <c:v>464.3150870187303</c:v>
                </c:pt>
                <c:pt idx="40">
                  <c:v>461.9327395833332</c:v>
                </c:pt>
                <c:pt idx="41">
                  <c:v>459.5454237486964</c:v>
                </c:pt>
                <c:pt idx="42">
                  <c:v>457.1531239561585</c:v>
                </c:pt>
                <c:pt idx="43">
                  <c:v>454.755824582027</c:v>
                </c:pt>
                <c:pt idx="44">
                  <c:v>452.3535099372383</c:v>
                </c:pt>
                <c:pt idx="45">
                  <c:v>449.9461642670155</c:v>
                </c:pt>
                <c:pt idx="46">
                  <c:v>447.5337717505239</c:v>
                </c:pt>
                <c:pt idx="47">
                  <c:v>445.1163165005245</c:v>
                </c:pt>
                <c:pt idx="48">
                  <c:v>442.693782563025</c:v>
                </c:pt>
                <c:pt idx="49">
                  <c:v>440.2661539169294</c:v>
                </c:pt>
                <c:pt idx="50">
                  <c:v>437.833414473684</c:v>
                </c:pt>
                <c:pt idx="51">
                  <c:v>435.3955480769229</c:v>
                </c:pt>
                <c:pt idx="52">
                  <c:v>432.9525385021095</c:v>
                </c:pt>
                <c:pt idx="53">
                  <c:v>430.5043694561772</c:v>
                </c:pt>
                <c:pt idx="54">
                  <c:v>428.0510245771668</c:v>
                </c:pt>
                <c:pt idx="55">
                  <c:v>425.5924874338622</c:v>
                </c:pt>
                <c:pt idx="56">
                  <c:v>423.1287415254235</c:v>
                </c:pt>
                <c:pt idx="57">
                  <c:v>420.6597702810178</c:v>
                </c:pt>
                <c:pt idx="58">
                  <c:v>418.1855570594478</c:v>
                </c:pt>
                <c:pt idx="59">
                  <c:v>415.7060851487776</c:v>
                </c:pt>
                <c:pt idx="60">
                  <c:v>413.2213377659572</c:v>
                </c:pt>
                <c:pt idx="61">
                  <c:v>410.7312980564428</c:v>
                </c:pt>
                <c:pt idx="62">
                  <c:v>408.2359490938164</c:v>
                </c:pt>
                <c:pt idx="63">
                  <c:v>405.7352738794021</c:v>
                </c:pt>
                <c:pt idx="64">
                  <c:v>403.2292553418802</c:v>
                </c:pt>
                <c:pt idx="65">
                  <c:v>400.7178763368981</c:v>
                </c:pt>
                <c:pt idx="66">
                  <c:v>398.2011196466807</c:v>
                </c:pt>
                <c:pt idx="67">
                  <c:v>395.6789679796353</c:v>
                </c:pt>
                <c:pt idx="68">
                  <c:v>393.1514039699568</c:v>
                </c:pt>
                <c:pt idx="69">
                  <c:v>390.6184101772286</c:v>
                </c:pt>
                <c:pt idx="70">
                  <c:v>388.0799690860212</c:v>
                </c:pt>
                <c:pt idx="71">
                  <c:v>385.5360631054895</c:v>
                </c:pt>
                <c:pt idx="72">
                  <c:v>382.9866745689652</c:v>
                </c:pt>
                <c:pt idx="73">
                  <c:v>380.4317857335488</c:v>
                </c:pt>
                <c:pt idx="74">
                  <c:v>377.8713787796974</c:v>
                </c:pt>
                <c:pt idx="75">
                  <c:v>375.3054358108106</c:v>
                </c:pt>
                <c:pt idx="76">
                  <c:v>372.7339388528136</c:v>
                </c:pt>
                <c:pt idx="77">
                  <c:v>370.1568698537375</c:v>
                </c:pt>
                <c:pt idx="78">
                  <c:v>367.5742106832969</c:v>
                </c:pt>
                <c:pt idx="79">
                  <c:v>364.9859431324645</c:v>
                </c:pt>
                <c:pt idx="80">
                  <c:v>362.3920489130432</c:v>
                </c:pt>
                <c:pt idx="81">
                  <c:v>359.7925096572359</c:v>
                </c:pt>
                <c:pt idx="82">
                  <c:v>357.1873069172111</c:v>
                </c:pt>
                <c:pt idx="83">
                  <c:v>354.5764221646671</c:v>
                </c:pt>
                <c:pt idx="84">
                  <c:v>351.9598367903927</c:v>
                </c:pt>
                <c:pt idx="85">
                  <c:v>349.3375321038248</c:v>
                </c:pt>
                <c:pt idx="86">
                  <c:v>346.7094893326037</c:v>
                </c:pt>
                <c:pt idx="87">
                  <c:v>344.0756896221246</c:v>
                </c:pt>
                <c:pt idx="88">
                  <c:v>341.4361140350875</c:v>
                </c:pt>
                <c:pt idx="89">
                  <c:v>338.7907435510425</c:v>
                </c:pt>
                <c:pt idx="90">
                  <c:v>336.1395590659338</c:v>
                </c:pt>
                <c:pt idx="91">
                  <c:v>333.4825413916388</c:v>
                </c:pt>
                <c:pt idx="92">
                  <c:v>330.8196712555063</c:v>
                </c:pt>
                <c:pt idx="93">
                  <c:v>328.1509292998895</c:v>
                </c:pt>
                <c:pt idx="94">
                  <c:v>325.4762960816774</c:v>
                </c:pt>
                <c:pt idx="95">
                  <c:v>322.7957520718229</c:v>
                </c:pt>
                <c:pt idx="96">
                  <c:v>320.109277654867</c:v>
                </c:pt>
                <c:pt idx="97">
                  <c:v>317.4168531284604</c:v>
                </c:pt>
                <c:pt idx="98">
                  <c:v>314.7184587028822</c:v>
                </c:pt>
                <c:pt idx="99">
                  <c:v>312.0140745005546</c:v>
                </c:pt>
                <c:pt idx="100">
                  <c:v>309.3036805555552</c:v>
                </c:pt>
                <c:pt idx="101">
                  <c:v>306.5872568131254</c:v>
                </c:pt>
                <c:pt idx="102">
                  <c:v>303.8647831291755</c:v>
                </c:pt>
                <c:pt idx="103">
                  <c:v>301.1362392697878</c:v>
                </c:pt>
                <c:pt idx="104">
                  <c:v>298.401604910714</c:v>
                </c:pt>
                <c:pt idx="105">
                  <c:v>295.6608596368711</c:v>
                </c:pt>
                <c:pt idx="106">
                  <c:v>292.9139829418341</c:v>
                </c:pt>
                <c:pt idx="107">
                  <c:v>290.1609542273233</c:v>
                </c:pt>
                <c:pt idx="108">
                  <c:v>287.4017528026902</c:v>
                </c:pt>
                <c:pt idx="109">
                  <c:v>284.6363578843992</c:v>
                </c:pt>
                <c:pt idx="110">
                  <c:v>281.8647485955052</c:v>
                </c:pt>
                <c:pt idx="111">
                  <c:v>279.086903965129</c:v>
                </c:pt>
                <c:pt idx="112">
                  <c:v>276.3028029279275</c:v>
                </c:pt>
                <c:pt idx="113">
                  <c:v>273.5124243235621</c:v>
                </c:pt>
                <c:pt idx="114">
                  <c:v>270.7157468961622</c:v>
                </c:pt>
                <c:pt idx="115">
                  <c:v>267.9127492937849</c:v>
                </c:pt>
                <c:pt idx="116">
                  <c:v>265.1034100678729</c:v>
                </c:pt>
                <c:pt idx="117">
                  <c:v>262.2877076727063</c:v>
                </c:pt>
                <c:pt idx="118">
                  <c:v>259.4656204648522</c:v>
                </c:pt>
                <c:pt idx="119">
                  <c:v>256.6371267026103</c:v>
                </c:pt>
                <c:pt idx="120">
                  <c:v>253.8022045454542</c:v>
                </c:pt>
                <c:pt idx="121">
                  <c:v>250.9608320534695</c:v>
                </c:pt>
                <c:pt idx="122">
                  <c:v>248.1129871867878</c:v>
                </c:pt>
                <c:pt idx="123">
                  <c:v>245.2586478050167</c:v>
                </c:pt>
                <c:pt idx="124">
                  <c:v>242.3977916666662</c:v>
                </c:pt>
                <c:pt idx="125">
                  <c:v>239.5303964285711</c:v>
                </c:pt>
                <c:pt idx="126">
                  <c:v>236.6564396453086</c:v>
                </c:pt>
                <c:pt idx="127">
                  <c:v>233.7758987686136</c:v>
                </c:pt>
                <c:pt idx="128">
                  <c:v>230.8887511467886</c:v>
                </c:pt>
                <c:pt idx="129">
                  <c:v>227.9949740241099</c:v>
                </c:pt>
                <c:pt idx="130">
                  <c:v>225.0945445402295</c:v>
                </c:pt>
                <c:pt idx="131">
                  <c:v>222.1874397295738</c:v>
                </c:pt>
                <c:pt idx="132">
                  <c:v>219.2736365207369</c:v>
                </c:pt>
                <c:pt idx="133">
                  <c:v>216.3531117358704</c:v>
                </c:pt>
                <c:pt idx="134">
                  <c:v>213.4258420900689</c:v>
                </c:pt>
                <c:pt idx="135">
                  <c:v>210.491804190751</c:v>
                </c:pt>
                <c:pt idx="136">
                  <c:v>207.5509745370366</c:v>
                </c:pt>
                <c:pt idx="137">
                  <c:v>204.6033295191189</c:v>
                </c:pt>
                <c:pt idx="138">
                  <c:v>201.648845417633</c:v>
                </c:pt>
                <c:pt idx="139">
                  <c:v>198.6874984030193</c:v>
                </c:pt>
                <c:pt idx="140">
                  <c:v>195.7192645348833</c:v>
                </c:pt>
                <c:pt idx="141">
                  <c:v>192.74411976135</c:v>
                </c:pt>
                <c:pt idx="142">
                  <c:v>189.7620399184145</c:v>
                </c:pt>
                <c:pt idx="143">
                  <c:v>186.7730007292878</c:v>
                </c:pt>
                <c:pt idx="144">
                  <c:v>183.7769778037379</c:v>
                </c:pt>
                <c:pt idx="145">
                  <c:v>180.7739466374264</c:v>
                </c:pt>
                <c:pt idx="146">
                  <c:v>177.7638826112408</c:v>
                </c:pt>
                <c:pt idx="147">
                  <c:v>174.7467609906209</c:v>
                </c:pt>
                <c:pt idx="148">
                  <c:v>171.7225569248822</c:v>
                </c:pt>
                <c:pt idx="149">
                  <c:v>168.691245446533</c:v>
                </c:pt>
                <c:pt idx="150">
                  <c:v>165.6528014705878</c:v>
                </c:pt>
                <c:pt idx="151">
                  <c:v>162.6071997938747</c:v>
                </c:pt>
                <c:pt idx="152">
                  <c:v>159.5544150943392</c:v>
                </c:pt>
                <c:pt idx="153">
                  <c:v>156.4944219303419</c:v>
                </c:pt>
                <c:pt idx="154">
                  <c:v>153.4271947399523</c:v>
                </c:pt>
                <c:pt idx="155">
                  <c:v>150.3527078402361</c:v>
                </c:pt>
                <c:pt idx="156">
                  <c:v>147.2709354265398</c:v>
                </c:pt>
                <c:pt idx="157">
                  <c:v>144.181851571767</c:v>
                </c:pt>
                <c:pt idx="158">
                  <c:v>141.0854302256527</c:v>
                </c:pt>
                <c:pt idx="159">
                  <c:v>137.9816452140304</c:v>
                </c:pt>
                <c:pt idx="160">
                  <c:v>134.8704702380947</c:v>
                </c:pt>
                <c:pt idx="161">
                  <c:v>131.7518788736586</c:v>
                </c:pt>
                <c:pt idx="162">
                  <c:v>128.6258445704052</c:v>
                </c:pt>
                <c:pt idx="163">
                  <c:v>125.4923406511345</c:v>
                </c:pt>
                <c:pt idx="164">
                  <c:v>122.3513403110043</c:v>
                </c:pt>
                <c:pt idx="165">
                  <c:v>119.202816616766</c:v>
                </c:pt>
                <c:pt idx="166">
                  <c:v>116.0467425059947</c:v>
                </c:pt>
                <c:pt idx="167">
                  <c:v>112.883090786314</c:v>
                </c:pt>
                <c:pt idx="168">
                  <c:v>109.7118341346148</c:v>
                </c:pt>
                <c:pt idx="169">
                  <c:v>106.532945096269</c:v>
                </c:pt>
                <c:pt idx="170">
                  <c:v>103.3463960843368</c:v>
                </c:pt>
                <c:pt idx="171">
                  <c:v>100.1521593787691</c:v>
                </c:pt>
                <c:pt idx="172">
                  <c:v>96.95020712560331</c:v>
                </c:pt>
                <c:pt idx="173">
                  <c:v>93.74051133615423</c:v>
                </c:pt>
                <c:pt idx="174">
                  <c:v>90.523043886198</c:v>
                </c:pt>
                <c:pt idx="175">
                  <c:v>87.29777651515097</c:v>
                </c:pt>
                <c:pt idx="176">
                  <c:v>84.06468082524217</c:v>
                </c:pt>
                <c:pt idx="177">
                  <c:v>80.8237282806799</c:v>
                </c:pt>
                <c:pt idx="178">
                  <c:v>77.57489020681211</c:v>
                </c:pt>
                <c:pt idx="179">
                  <c:v>74.31813778928075</c:v>
                </c:pt>
                <c:pt idx="180">
                  <c:v>71.05344207317013</c:v>
                </c:pt>
                <c:pt idx="181">
                  <c:v>67.78077396214835</c:v>
                </c:pt>
                <c:pt idx="182">
                  <c:v>64.50010421760331</c:v>
                </c:pt>
                <c:pt idx="183">
                  <c:v>61.21140345777174</c:v>
                </c:pt>
                <c:pt idx="184">
                  <c:v>57.91464215686214</c:v>
                </c:pt>
                <c:pt idx="185">
                  <c:v>54.60979064417117</c:v>
                </c:pt>
                <c:pt idx="186">
                  <c:v>51.29681910319351</c:v>
                </c:pt>
                <c:pt idx="187">
                  <c:v>47.97569757072504</c:v>
                </c:pt>
                <c:pt idx="188">
                  <c:v>44.64639593596</c:v>
                </c:pt>
                <c:pt idx="189">
                  <c:v>41.3088839395801</c:v>
                </c:pt>
                <c:pt idx="190">
                  <c:v>37.96313117283891</c:v>
                </c:pt>
                <c:pt idx="191">
                  <c:v>34.60910707663717</c:v>
                </c:pt>
                <c:pt idx="192">
                  <c:v>31.24678094059347</c:v>
                </c:pt>
                <c:pt idx="193">
                  <c:v>27.87612190210591</c:v>
                </c:pt>
                <c:pt idx="194">
                  <c:v>24.49709894540884</c:v>
                </c:pt>
                <c:pt idx="195">
                  <c:v>21.10968090062046</c:v>
                </c:pt>
                <c:pt idx="196">
                  <c:v>17.71383644278549</c:v>
                </c:pt>
                <c:pt idx="197">
                  <c:v>14.30953409090844</c:v>
                </c:pt>
                <c:pt idx="198">
                  <c:v>10.89674220698182</c:v>
                </c:pt>
                <c:pt idx="199">
                  <c:v>7.47542899500559</c:v>
                </c:pt>
                <c:pt idx="200">
                  <c:v>4.045562499999278</c:v>
                </c:pt>
              </c:numCache>
            </c:numRef>
          </c:xVal>
          <c:yVal>
            <c:numRef>
              <c:f>'Non-modal partial melting'!$S$15:$S$215</c:f>
              <c:numCache>
                <c:formatCode>0.000</c:formatCode>
                <c:ptCount val="201"/>
                <c:pt idx="0">
                  <c:v>0.33</c:v>
                </c:pt>
                <c:pt idx="1">
                  <c:v>0.329641657772189</c:v>
                </c:pt>
                <c:pt idx="2">
                  <c:v>0.3292787755862</c:v>
                </c:pt>
                <c:pt idx="3">
                  <c:v>0.328911307878368</c:v>
                </c:pt>
                <c:pt idx="4">
                  <c:v>0.328539208545976</c:v>
                </c:pt>
                <c:pt idx="5">
                  <c:v>0.328162430939558</c:v>
                </c:pt>
                <c:pt idx="6">
                  <c:v>0.327780927855086</c:v>
                </c:pt>
                <c:pt idx="7">
                  <c:v>0.327394651526009</c:v>
                </c:pt>
                <c:pt idx="8">
                  <c:v>0.327003553615168</c:v>
                </c:pt>
                <c:pt idx="9">
                  <c:v>0.32660758520657</c:v>
                </c:pt>
                <c:pt idx="10">
                  <c:v>0.326206696797017</c:v>
                </c:pt>
                <c:pt idx="11">
                  <c:v>0.325800838287596</c:v>
                </c:pt>
                <c:pt idx="12">
                  <c:v>0.325389958975019</c:v>
                </c:pt>
                <c:pt idx="13">
                  <c:v>0.324974007542818</c:v>
                </c:pt>
                <c:pt idx="14">
                  <c:v>0.324552932052382</c:v>
                </c:pt>
                <c:pt idx="15">
                  <c:v>0.324126679933839</c:v>
                </c:pt>
                <c:pt idx="16">
                  <c:v>0.323695197976788</c:v>
                </c:pt>
                <c:pt idx="17">
                  <c:v>0.323258432320854</c:v>
                </c:pt>
                <c:pt idx="18">
                  <c:v>0.322816328446092</c:v>
                </c:pt>
                <c:pt idx="19">
                  <c:v>0.32236883116321</c:v>
                </c:pt>
                <c:pt idx="20">
                  <c:v>0.321915884603633</c:v>
                </c:pt>
                <c:pt idx="21">
                  <c:v>0.321457432209379</c:v>
                </c:pt>
                <c:pt idx="22">
                  <c:v>0.320993416722763</c:v>
                </c:pt>
                <c:pt idx="23">
                  <c:v>0.320523780175915</c:v>
                </c:pt>
                <c:pt idx="24">
                  <c:v>0.320048463880115</c:v>
                </c:pt>
                <c:pt idx="25">
                  <c:v>0.319567408414929</c:v>
                </c:pt>
                <c:pt idx="26">
                  <c:v>0.319080553617163</c:v>
                </c:pt>
                <c:pt idx="27">
                  <c:v>0.318587838569605</c:v>
                </c:pt>
                <c:pt idx="28">
                  <c:v>0.318089201589575</c:v>
                </c:pt>
                <c:pt idx="29">
                  <c:v>0.317584580217261</c:v>
                </c:pt>
                <c:pt idx="30">
                  <c:v>0.317073911203845</c:v>
                </c:pt>
                <c:pt idx="31">
                  <c:v>0.316557130499418</c:v>
                </c:pt>
                <c:pt idx="32">
                  <c:v>0.316034173240663</c:v>
                </c:pt>
                <c:pt idx="33">
                  <c:v>0.31550497373833</c:v>
                </c:pt>
                <c:pt idx="34">
                  <c:v>0.314969465464461</c:v>
                </c:pt>
                <c:pt idx="35">
                  <c:v>0.314427581039396</c:v>
                </c:pt>
                <c:pt idx="36">
                  <c:v>0.313879252218534</c:v>
                </c:pt>
                <c:pt idx="37">
                  <c:v>0.313324409878844</c:v>
                </c:pt>
                <c:pt idx="38">
                  <c:v>0.312762984005131</c:v>
                </c:pt>
                <c:pt idx="39">
                  <c:v>0.312194903676046</c:v>
                </c:pt>
                <c:pt idx="40">
                  <c:v>0.311620097049832</c:v>
                </c:pt>
                <c:pt idx="41">
                  <c:v>0.311038491349805</c:v>
                </c:pt>
                <c:pt idx="42">
                  <c:v>0.310450012849559</c:v>
                </c:pt>
                <c:pt idx="43">
                  <c:v>0.309854586857896</c:v>
                </c:pt>
                <c:pt idx="44">
                  <c:v>0.30925213770347</c:v>
                </c:pt>
                <c:pt idx="45">
                  <c:v>0.308642588719136</c:v>
                </c:pt>
                <c:pt idx="46">
                  <c:v>0.308025862226005</c:v>
                </c:pt>
                <c:pt idx="47">
                  <c:v>0.307401879517193</c:v>
                </c:pt>
                <c:pt idx="48">
                  <c:v>0.306770560841262</c:v>
                </c:pt>
                <c:pt idx="49">
                  <c:v>0.306131825385335</c:v>
                </c:pt>
                <c:pt idx="50">
                  <c:v>0.305485591257893</c:v>
                </c:pt>
                <c:pt idx="51">
                  <c:v>0.304831775471241</c:v>
                </c:pt>
                <c:pt idx="52">
                  <c:v>0.304170293923621</c:v>
                </c:pt>
                <c:pt idx="53">
                  <c:v>0.303501061380993</c:v>
                </c:pt>
                <c:pt idx="54">
                  <c:v>0.302823991458454</c:v>
                </c:pt>
                <c:pt idx="55">
                  <c:v>0.302138996601285</c:v>
                </c:pt>
                <c:pt idx="56">
                  <c:v>0.301445988065642</c:v>
                </c:pt>
                <c:pt idx="57">
                  <c:v>0.300744875898852</c:v>
                </c:pt>
                <c:pt idx="58">
                  <c:v>0.300035568919327</c:v>
                </c:pt>
                <c:pt idx="59">
                  <c:v>0.299317974696077</c:v>
                </c:pt>
                <c:pt idx="60">
                  <c:v>0.298591999527817</c:v>
                </c:pt>
                <c:pt idx="61">
                  <c:v>0.297857548421657</c:v>
                </c:pt>
                <c:pt idx="62">
                  <c:v>0.297114525071362</c:v>
                </c:pt>
                <c:pt idx="63">
                  <c:v>0.296362831835177</c:v>
                </c:pt>
                <c:pt idx="64">
                  <c:v>0.295602369713207</c:v>
                </c:pt>
                <c:pt idx="65">
                  <c:v>0.294833038324338</c:v>
                </c:pt>
                <c:pt idx="66">
                  <c:v>0.294054735882687</c:v>
                </c:pt>
                <c:pt idx="67">
                  <c:v>0.293267359173577</c:v>
                </c:pt>
                <c:pt idx="68">
                  <c:v>0.292470803529016</c:v>
                </c:pt>
                <c:pt idx="69">
                  <c:v>0.291664962802681</c:v>
                </c:pt>
                <c:pt idx="70">
                  <c:v>0.290849729344376</c:v>
                </c:pt>
                <c:pt idx="71">
                  <c:v>0.290024993973977</c:v>
                </c:pt>
                <c:pt idx="72">
                  <c:v>0.289190645954824</c:v>
                </c:pt>
                <c:pt idx="73">
                  <c:v>0.288346572966568</c:v>
                </c:pt>
                <c:pt idx="74">
                  <c:v>0.28749266107745</c:v>
                </c:pt>
                <c:pt idx="75">
                  <c:v>0.286628794716002</c:v>
                </c:pt>
                <c:pt idx="76">
                  <c:v>0.285754856642149</c:v>
                </c:pt>
                <c:pt idx="77">
                  <c:v>0.284870727917705</c:v>
                </c:pt>
                <c:pt idx="78">
                  <c:v>0.283976287876248</c:v>
                </c:pt>
                <c:pt idx="79">
                  <c:v>0.28307141409235</c:v>
                </c:pt>
                <c:pt idx="80">
                  <c:v>0.282155982350161</c:v>
                </c:pt>
                <c:pt idx="81">
                  <c:v>0.281229866611308</c:v>
                </c:pt>
                <c:pt idx="82">
                  <c:v>0.280292938982122</c:v>
                </c:pt>
                <c:pt idx="83">
                  <c:v>0.279345069680148</c:v>
                </c:pt>
                <c:pt idx="84">
                  <c:v>0.278386126999937</c:v>
                </c:pt>
                <c:pt idx="85">
                  <c:v>0.277415977278096</c:v>
                </c:pt>
                <c:pt idx="86">
                  <c:v>0.276434484857578</c:v>
                </c:pt>
                <c:pt idx="87">
                  <c:v>0.275441512051193</c:v>
                </c:pt>
                <c:pt idx="88">
                  <c:v>0.27443691910432</c:v>
                </c:pt>
                <c:pt idx="89">
                  <c:v>0.273420564156799</c:v>
                </c:pt>
                <c:pt idx="90">
                  <c:v>0.272392303203983</c:v>
                </c:pt>
                <c:pt idx="91">
                  <c:v>0.271351990056926</c:v>
                </c:pt>
                <c:pt idx="92">
                  <c:v>0.27029947630169</c:v>
                </c:pt>
                <c:pt idx="93">
                  <c:v>0.269234611257738</c:v>
                </c:pt>
                <c:pt idx="94">
                  <c:v>0.268157241935408</c:v>
                </c:pt>
                <c:pt idx="95">
                  <c:v>0.267067212992414</c:v>
                </c:pt>
                <c:pt idx="96">
                  <c:v>0.265964366689383</c:v>
                </c:pt>
                <c:pt idx="97">
                  <c:v>0.264848542844373</c:v>
                </c:pt>
                <c:pt idx="98">
                  <c:v>0.263719578786368</c:v>
                </c:pt>
                <c:pt idx="99">
                  <c:v>0.262577309307705</c:v>
                </c:pt>
                <c:pt idx="100">
                  <c:v>0.261421566615412</c:v>
                </c:pt>
                <c:pt idx="101">
                  <c:v>0.260252180281438</c:v>
                </c:pt>
                <c:pt idx="102">
                  <c:v>0.259068977191719</c:v>
                </c:pt>
                <c:pt idx="103">
                  <c:v>0.25787178149408</c:v>
                </c:pt>
                <c:pt idx="104">
                  <c:v>0.256660414544917</c:v>
                </c:pt>
                <c:pt idx="105">
                  <c:v>0.255434694854639</c:v>
                </c:pt>
                <c:pt idx="106">
                  <c:v>0.25419443803183</c:v>
                </c:pt>
                <c:pt idx="107">
                  <c:v>0.252939456726098</c:v>
                </c:pt>
                <c:pt idx="108">
                  <c:v>0.251669560569583</c:v>
                </c:pt>
                <c:pt idx="109">
                  <c:v>0.250384556117063</c:v>
                </c:pt>
                <c:pt idx="110">
                  <c:v>0.249084246784655</c:v>
                </c:pt>
                <c:pt idx="111">
                  <c:v>0.247768432787032</c:v>
                </c:pt>
                <c:pt idx="112">
                  <c:v>0.246436911073152</c:v>
                </c:pt>
                <c:pt idx="113">
                  <c:v>0.245089475260433</c:v>
                </c:pt>
                <c:pt idx="114">
                  <c:v>0.243725915567329</c:v>
                </c:pt>
                <c:pt idx="115">
                  <c:v>0.242346018744287</c:v>
                </c:pt>
                <c:pt idx="116">
                  <c:v>0.24094956800301</c:v>
                </c:pt>
                <c:pt idx="117">
                  <c:v>0.239536342943989</c:v>
                </c:pt>
                <c:pt idx="118">
                  <c:v>0.238106119482266</c:v>
                </c:pt>
                <c:pt idx="119">
                  <c:v>0.236658669771353</c:v>
                </c:pt>
                <c:pt idx="120">
                  <c:v>0.235193762125278</c:v>
                </c:pt>
                <c:pt idx="121">
                  <c:v>0.233711160938688</c:v>
                </c:pt>
                <c:pt idx="122">
                  <c:v>0.232210626604958</c:v>
                </c:pt>
                <c:pt idx="123">
                  <c:v>0.230691915432244</c:v>
                </c:pt>
                <c:pt idx="124">
                  <c:v>0.229154779557433</c:v>
                </c:pt>
                <c:pt idx="125">
                  <c:v>0.227598966857907</c:v>
                </c:pt>
                <c:pt idx="126">
                  <c:v>0.226024220861071</c:v>
                </c:pt>
                <c:pt idx="127">
                  <c:v>0.224430280651578</c:v>
                </c:pt>
                <c:pt idx="128">
                  <c:v>0.222816880776175</c:v>
                </c:pt>
                <c:pt idx="129">
                  <c:v>0.221183751146105</c:v>
                </c:pt>
                <c:pt idx="130">
                  <c:v>0.219530616936988</c:v>
                </c:pt>
                <c:pt idx="131">
                  <c:v>0.217857198486109</c:v>
                </c:pt>
                <c:pt idx="132">
                  <c:v>0.216163211187028</c:v>
                </c:pt>
                <c:pt idx="133">
                  <c:v>0.214448365381435</c:v>
                </c:pt>
                <c:pt idx="134">
                  <c:v>0.212712366248168</c:v>
                </c:pt>
                <c:pt idx="135">
                  <c:v>0.210954913689297</c:v>
                </c:pt>
                <c:pt idx="136">
                  <c:v>0.209175702213194</c:v>
                </c:pt>
                <c:pt idx="137">
                  <c:v>0.20737442081449</c:v>
                </c:pt>
                <c:pt idx="138">
                  <c:v>0.205550752850825</c:v>
                </c:pt>
                <c:pt idx="139">
                  <c:v>0.203704375916284</c:v>
                </c:pt>
                <c:pt idx="140">
                  <c:v>0.201834961711429</c:v>
                </c:pt>
                <c:pt idx="141">
                  <c:v>0.199942175909796</c:v>
                </c:pt>
                <c:pt idx="142">
                  <c:v>0.198025678020773</c:v>
                </c:pt>
                <c:pt idx="143">
                  <c:v>0.196085121248724</c:v>
                </c:pt>
                <c:pt idx="144">
                  <c:v>0.194120152348241</c:v>
                </c:pt>
                <c:pt idx="145">
                  <c:v>0.19213041147541</c:v>
                </c:pt>
                <c:pt idx="146">
                  <c:v>0.190115532034949</c:v>
                </c:pt>
                <c:pt idx="147">
                  <c:v>0.188075140523095</c:v>
                </c:pt>
                <c:pt idx="148">
                  <c:v>0.186008856366096</c:v>
                </c:pt>
                <c:pt idx="149">
                  <c:v>0.183916291754162</c:v>
                </c:pt>
                <c:pt idx="150">
                  <c:v>0.181797051470731</c:v>
                </c:pt>
                <c:pt idx="151">
                  <c:v>0.179650732716889</c:v>
                </c:pt>
                <c:pt idx="152">
                  <c:v>0.177476924930793</c:v>
                </c:pt>
                <c:pt idx="153">
                  <c:v>0.175275209601918</c:v>
                </c:pt>
                <c:pt idx="154">
                  <c:v>0.173045160079959</c:v>
                </c:pt>
                <c:pt idx="155">
                  <c:v>0.170786341378213</c:v>
                </c:pt>
                <c:pt idx="156">
                  <c:v>0.16849830997125</c:v>
                </c:pt>
                <c:pt idx="157">
                  <c:v>0.166180613586674</c:v>
                </c:pt>
                <c:pt idx="158">
                  <c:v>0.163832790990781</c:v>
                </c:pt>
                <c:pt idx="159">
                  <c:v>0.161454371767897</c:v>
                </c:pt>
                <c:pt idx="160">
                  <c:v>0.159044876093182</c:v>
                </c:pt>
                <c:pt idx="161">
                  <c:v>0.15660381449867</c:v>
                </c:pt>
                <c:pt idx="162">
                  <c:v>0.154130687632316</c:v>
                </c:pt>
                <c:pt idx="163">
                  <c:v>0.151624986009791</c:v>
                </c:pt>
                <c:pt idx="164">
                  <c:v>0.149086189758786</c:v>
                </c:pt>
                <c:pt idx="165">
                  <c:v>0.146513768355548</c:v>
                </c:pt>
                <c:pt idx="166">
                  <c:v>0.143907180353379</c:v>
                </c:pt>
                <c:pt idx="167">
                  <c:v>0.141265873102802</c:v>
                </c:pt>
                <c:pt idx="168">
                  <c:v>0.138589282463106</c:v>
                </c:pt>
                <c:pt idx="169">
                  <c:v>0.135876832504944</c:v>
                </c:pt>
                <c:pt idx="170">
                  <c:v>0.133127935203679</c:v>
                </c:pt>
                <c:pt idx="171">
                  <c:v>0.130341990123113</c:v>
                </c:pt>
                <c:pt idx="172">
                  <c:v>0.127518384089279</c:v>
                </c:pt>
                <c:pt idx="173">
                  <c:v>0.124656490853891</c:v>
                </c:pt>
                <c:pt idx="174">
                  <c:v>0.121755670747112</c:v>
                </c:pt>
                <c:pt idx="175">
                  <c:v>0.118815270319199</c:v>
                </c:pt>
                <c:pt idx="176">
                  <c:v>0.115834621970639</c:v>
                </c:pt>
                <c:pt idx="177">
                  <c:v>0.11281304357033</c:v>
                </c:pt>
                <c:pt idx="178">
                  <c:v>0.109749838061348</c:v>
                </c:pt>
                <c:pt idx="179">
                  <c:v>0.106644293053845</c:v>
                </c:pt>
                <c:pt idx="180">
                  <c:v>0.103495680404562</c:v>
                </c:pt>
                <c:pt idx="181">
                  <c:v>0.100303255782467</c:v>
                </c:pt>
                <c:pt idx="182">
                  <c:v>0.0970662582199517</c:v>
                </c:pt>
                <c:pt idx="183">
                  <c:v>0.0937839096490541</c:v>
                </c:pt>
                <c:pt idx="184">
                  <c:v>0.0904554144220964</c:v>
                </c:pt>
                <c:pt idx="185">
                  <c:v>0.0870799588161393</c:v>
                </c:pt>
                <c:pt idx="186">
                  <c:v>0.0836567105206039</c:v>
                </c:pt>
                <c:pt idx="187">
                  <c:v>0.0801848181073957</c:v>
                </c:pt>
                <c:pt idx="188">
                  <c:v>0.076663410482826</c:v>
                </c:pt>
                <c:pt idx="189">
                  <c:v>0.0730915963205986</c:v>
                </c:pt>
                <c:pt idx="190">
                  <c:v>0.0694684634750955</c:v>
                </c:pt>
                <c:pt idx="191">
                  <c:v>0.0657930783741575</c:v>
                </c:pt>
                <c:pt idx="192">
                  <c:v>0.0620644853905181</c:v>
                </c:pt>
                <c:pt idx="193">
                  <c:v>0.0582817061910133</c:v>
                </c:pt>
                <c:pt idx="194">
                  <c:v>0.054443739062642</c:v>
                </c:pt>
                <c:pt idx="195">
                  <c:v>0.0505495582145122</c:v>
                </c:pt>
                <c:pt idx="196">
                  <c:v>0.0465981130546626</c:v>
                </c:pt>
                <c:pt idx="197">
                  <c:v>0.042588327440695</c:v>
                </c:pt>
                <c:pt idx="198">
                  <c:v>0.0385190989031063</c:v>
                </c:pt>
                <c:pt idx="199">
                  <c:v>0.0343892978401545</c:v>
                </c:pt>
                <c:pt idx="200">
                  <c:v>0.0301977666830316</c:v>
                </c:pt>
              </c:numCache>
            </c:numRef>
          </c:yVal>
          <c:smooth val="0"/>
        </c:ser>
        <c:ser>
          <c:idx val="2"/>
          <c:order val="1"/>
          <c:xVal>
            <c:numRef>
              <c:f>'Non-modal partial melting'!$C$15:$C$215</c:f>
              <c:numCache>
                <c:formatCode>0</c:formatCode>
                <c:ptCount val="201"/>
                <c:pt idx="0">
                  <c:v>553.5101749999999</c:v>
                </c:pt>
                <c:pt idx="1">
                  <c:v>551.3101164914913</c:v>
                </c:pt>
                <c:pt idx="2">
                  <c:v>549.105649048096</c:v>
                </c:pt>
                <c:pt idx="3">
                  <c:v>546.8967594032094</c:v>
                </c:pt>
                <c:pt idx="4">
                  <c:v>544.6834342369477</c:v>
                </c:pt>
                <c:pt idx="5">
                  <c:v>542.4656601758793</c:v>
                </c:pt>
                <c:pt idx="6">
                  <c:v>540.2434237927564</c:v>
                </c:pt>
                <c:pt idx="7">
                  <c:v>538.0167116062436</c:v>
                </c:pt>
                <c:pt idx="8">
                  <c:v>535.785510080645</c:v>
                </c:pt>
                <c:pt idx="9">
                  <c:v>533.5498056256304</c:v>
                </c:pt>
                <c:pt idx="10">
                  <c:v>531.3095845959596</c:v>
                </c:pt>
                <c:pt idx="11">
                  <c:v>529.0648332912031</c:v>
                </c:pt>
                <c:pt idx="12">
                  <c:v>526.8155379554655</c:v>
                </c:pt>
                <c:pt idx="13">
                  <c:v>524.5616847771021</c:v>
                </c:pt>
                <c:pt idx="14">
                  <c:v>522.3032598884381</c:v>
                </c:pt>
                <c:pt idx="15">
                  <c:v>520.0402493654821</c:v>
                </c:pt>
                <c:pt idx="16">
                  <c:v>517.772639227642</c:v>
                </c:pt>
                <c:pt idx="17">
                  <c:v>515.5004154374363</c:v>
                </c:pt>
                <c:pt idx="18">
                  <c:v>513.2235639002035</c:v>
                </c:pt>
                <c:pt idx="19">
                  <c:v>510.9420704638123</c:v>
                </c:pt>
                <c:pt idx="20">
                  <c:v>508.6559209183672</c:v>
                </c:pt>
                <c:pt idx="21">
                  <c:v>506.3651009959141</c:v>
                </c:pt>
                <c:pt idx="22">
                  <c:v>504.069596370143</c:v>
                </c:pt>
                <c:pt idx="23">
                  <c:v>501.7693926560899</c:v>
                </c:pt>
                <c:pt idx="24">
                  <c:v>499.464475409836</c:v>
                </c:pt>
                <c:pt idx="25">
                  <c:v>497.154830128205</c:v>
                </c:pt>
                <c:pt idx="26">
                  <c:v>494.8404422484598</c:v>
                </c:pt>
                <c:pt idx="27">
                  <c:v>492.5212971479957</c:v>
                </c:pt>
                <c:pt idx="28">
                  <c:v>490.1973801440328</c:v>
                </c:pt>
                <c:pt idx="29">
                  <c:v>487.8686764933057</c:v>
                </c:pt>
                <c:pt idx="30">
                  <c:v>485.5351713917524</c:v>
                </c:pt>
                <c:pt idx="31">
                  <c:v>483.1968499742001</c:v>
                </c:pt>
                <c:pt idx="32">
                  <c:v>480.8536973140494</c:v>
                </c:pt>
                <c:pt idx="33">
                  <c:v>478.5056984229574</c:v>
                </c:pt>
                <c:pt idx="34">
                  <c:v>476.1528382505174</c:v>
                </c:pt>
                <c:pt idx="35">
                  <c:v>473.7951016839376</c:v>
                </c:pt>
                <c:pt idx="36">
                  <c:v>471.4324735477177</c:v>
                </c:pt>
                <c:pt idx="37">
                  <c:v>469.0649386033228</c:v>
                </c:pt>
                <c:pt idx="38">
                  <c:v>466.6924815488563</c:v>
                </c:pt>
                <c:pt idx="39">
                  <c:v>464.3150870187303</c:v>
                </c:pt>
                <c:pt idx="40">
                  <c:v>461.9327395833332</c:v>
                </c:pt>
                <c:pt idx="41">
                  <c:v>459.5454237486964</c:v>
                </c:pt>
                <c:pt idx="42">
                  <c:v>457.1531239561585</c:v>
                </c:pt>
                <c:pt idx="43">
                  <c:v>454.755824582027</c:v>
                </c:pt>
                <c:pt idx="44">
                  <c:v>452.3535099372383</c:v>
                </c:pt>
                <c:pt idx="45">
                  <c:v>449.9461642670155</c:v>
                </c:pt>
                <c:pt idx="46">
                  <c:v>447.5337717505239</c:v>
                </c:pt>
                <c:pt idx="47">
                  <c:v>445.1163165005245</c:v>
                </c:pt>
                <c:pt idx="48">
                  <c:v>442.693782563025</c:v>
                </c:pt>
                <c:pt idx="49">
                  <c:v>440.2661539169294</c:v>
                </c:pt>
                <c:pt idx="50">
                  <c:v>437.833414473684</c:v>
                </c:pt>
                <c:pt idx="51">
                  <c:v>435.3955480769229</c:v>
                </c:pt>
                <c:pt idx="52">
                  <c:v>432.9525385021095</c:v>
                </c:pt>
                <c:pt idx="53">
                  <c:v>430.5043694561772</c:v>
                </c:pt>
                <c:pt idx="54">
                  <c:v>428.0510245771668</c:v>
                </c:pt>
                <c:pt idx="55">
                  <c:v>425.5924874338622</c:v>
                </c:pt>
                <c:pt idx="56">
                  <c:v>423.1287415254235</c:v>
                </c:pt>
                <c:pt idx="57">
                  <c:v>420.6597702810178</c:v>
                </c:pt>
                <c:pt idx="58">
                  <c:v>418.1855570594478</c:v>
                </c:pt>
                <c:pt idx="59">
                  <c:v>415.7060851487776</c:v>
                </c:pt>
                <c:pt idx="60">
                  <c:v>413.2213377659572</c:v>
                </c:pt>
                <c:pt idx="61">
                  <c:v>410.7312980564428</c:v>
                </c:pt>
                <c:pt idx="62">
                  <c:v>408.2359490938164</c:v>
                </c:pt>
                <c:pt idx="63">
                  <c:v>405.7352738794021</c:v>
                </c:pt>
                <c:pt idx="64">
                  <c:v>403.2292553418802</c:v>
                </c:pt>
                <c:pt idx="65">
                  <c:v>400.7178763368981</c:v>
                </c:pt>
                <c:pt idx="66">
                  <c:v>398.2011196466807</c:v>
                </c:pt>
                <c:pt idx="67">
                  <c:v>395.6789679796353</c:v>
                </c:pt>
                <c:pt idx="68">
                  <c:v>393.1514039699568</c:v>
                </c:pt>
                <c:pt idx="69">
                  <c:v>390.6184101772286</c:v>
                </c:pt>
                <c:pt idx="70">
                  <c:v>388.0799690860212</c:v>
                </c:pt>
                <c:pt idx="71">
                  <c:v>385.5360631054895</c:v>
                </c:pt>
                <c:pt idx="72">
                  <c:v>382.9866745689652</c:v>
                </c:pt>
                <c:pt idx="73">
                  <c:v>380.4317857335488</c:v>
                </c:pt>
                <c:pt idx="74">
                  <c:v>377.8713787796974</c:v>
                </c:pt>
                <c:pt idx="75">
                  <c:v>375.3054358108106</c:v>
                </c:pt>
                <c:pt idx="76">
                  <c:v>372.7339388528136</c:v>
                </c:pt>
                <c:pt idx="77">
                  <c:v>370.1568698537375</c:v>
                </c:pt>
                <c:pt idx="78">
                  <c:v>367.5742106832969</c:v>
                </c:pt>
                <c:pt idx="79">
                  <c:v>364.9859431324645</c:v>
                </c:pt>
                <c:pt idx="80">
                  <c:v>362.3920489130432</c:v>
                </c:pt>
                <c:pt idx="81">
                  <c:v>359.7925096572359</c:v>
                </c:pt>
                <c:pt idx="82">
                  <c:v>357.1873069172111</c:v>
                </c:pt>
                <c:pt idx="83">
                  <c:v>354.5764221646671</c:v>
                </c:pt>
                <c:pt idx="84">
                  <c:v>351.9598367903927</c:v>
                </c:pt>
                <c:pt idx="85">
                  <c:v>349.3375321038248</c:v>
                </c:pt>
                <c:pt idx="86">
                  <c:v>346.7094893326037</c:v>
                </c:pt>
                <c:pt idx="87">
                  <c:v>344.0756896221246</c:v>
                </c:pt>
                <c:pt idx="88">
                  <c:v>341.4361140350875</c:v>
                </c:pt>
                <c:pt idx="89">
                  <c:v>338.7907435510425</c:v>
                </c:pt>
                <c:pt idx="90">
                  <c:v>336.1395590659338</c:v>
                </c:pt>
                <c:pt idx="91">
                  <c:v>333.4825413916388</c:v>
                </c:pt>
                <c:pt idx="92">
                  <c:v>330.8196712555063</c:v>
                </c:pt>
                <c:pt idx="93">
                  <c:v>328.1509292998895</c:v>
                </c:pt>
                <c:pt idx="94">
                  <c:v>325.4762960816774</c:v>
                </c:pt>
                <c:pt idx="95">
                  <c:v>322.7957520718229</c:v>
                </c:pt>
                <c:pt idx="96">
                  <c:v>320.109277654867</c:v>
                </c:pt>
                <c:pt idx="97">
                  <c:v>317.4168531284604</c:v>
                </c:pt>
                <c:pt idx="98">
                  <c:v>314.7184587028822</c:v>
                </c:pt>
                <c:pt idx="99">
                  <c:v>312.0140745005546</c:v>
                </c:pt>
                <c:pt idx="100">
                  <c:v>309.3036805555552</c:v>
                </c:pt>
                <c:pt idx="101">
                  <c:v>306.5872568131254</c:v>
                </c:pt>
                <c:pt idx="102">
                  <c:v>303.8647831291755</c:v>
                </c:pt>
                <c:pt idx="103">
                  <c:v>301.1362392697878</c:v>
                </c:pt>
                <c:pt idx="104">
                  <c:v>298.401604910714</c:v>
                </c:pt>
                <c:pt idx="105">
                  <c:v>295.6608596368711</c:v>
                </c:pt>
                <c:pt idx="106">
                  <c:v>292.9139829418341</c:v>
                </c:pt>
                <c:pt idx="107">
                  <c:v>290.1609542273233</c:v>
                </c:pt>
                <c:pt idx="108">
                  <c:v>287.4017528026902</c:v>
                </c:pt>
                <c:pt idx="109">
                  <c:v>284.6363578843992</c:v>
                </c:pt>
                <c:pt idx="110">
                  <c:v>281.8647485955052</c:v>
                </c:pt>
                <c:pt idx="111">
                  <c:v>279.086903965129</c:v>
                </c:pt>
                <c:pt idx="112">
                  <c:v>276.3028029279275</c:v>
                </c:pt>
                <c:pt idx="113">
                  <c:v>273.5124243235621</c:v>
                </c:pt>
                <c:pt idx="114">
                  <c:v>270.7157468961622</c:v>
                </c:pt>
                <c:pt idx="115">
                  <c:v>267.9127492937849</c:v>
                </c:pt>
                <c:pt idx="116">
                  <c:v>265.1034100678729</c:v>
                </c:pt>
                <c:pt idx="117">
                  <c:v>262.2877076727063</c:v>
                </c:pt>
                <c:pt idx="118">
                  <c:v>259.4656204648522</c:v>
                </c:pt>
                <c:pt idx="119">
                  <c:v>256.6371267026103</c:v>
                </c:pt>
                <c:pt idx="120">
                  <c:v>253.8022045454542</c:v>
                </c:pt>
                <c:pt idx="121">
                  <c:v>250.9608320534695</c:v>
                </c:pt>
                <c:pt idx="122">
                  <c:v>248.1129871867878</c:v>
                </c:pt>
                <c:pt idx="123">
                  <c:v>245.2586478050167</c:v>
                </c:pt>
                <c:pt idx="124">
                  <c:v>242.3977916666662</c:v>
                </c:pt>
                <c:pt idx="125">
                  <c:v>239.5303964285711</c:v>
                </c:pt>
                <c:pt idx="126">
                  <c:v>236.6564396453086</c:v>
                </c:pt>
                <c:pt idx="127">
                  <c:v>233.7758987686136</c:v>
                </c:pt>
                <c:pt idx="128">
                  <c:v>230.8887511467886</c:v>
                </c:pt>
                <c:pt idx="129">
                  <c:v>227.9949740241099</c:v>
                </c:pt>
                <c:pt idx="130">
                  <c:v>225.0945445402295</c:v>
                </c:pt>
                <c:pt idx="131">
                  <c:v>222.1874397295738</c:v>
                </c:pt>
                <c:pt idx="132">
                  <c:v>219.2736365207369</c:v>
                </c:pt>
                <c:pt idx="133">
                  <c:v>216.3531117358704</c:v>
                </c:pt>
                <c:pt idx="134">
                  <c:v>213.4258420900689</c:v>
                </c:pt>
                <c:pt idx="135">
                  <c:v>210.491804190751</c:v>
                </c:pt>
                <c:pt idx="136">
                  <c:v>207.5509745370366</c:v>
                </c:pt>
                <c:pt idx="137">
                  <c:v>204.6033295191189</c:v>
                </c:pt>
                <c:pt idx="138">
                  <c:v>201.648845417633</c:v>
                </c:pt>
                <c:pt idx="139">
                  <c:v>198.6874984030193</c:v>
                </c:pt>
                <c:pt idx="140">
                  <c:v>195.7192645348833</c:v>
                </c:pt>
                <c:pt idx="141">
                  <c:v>192.74411976135</c:v>
                </c:pt>
                <c:pt idx="142">
                  <c:v>189.7620399184145</c:v>
                </c:pt>
                <c:pt idx="143">
                  <c:v>186.7730007292878</c:v>
                </c:pt>
                <c:pt idx="144">
                  <c:v>183.7769778037379</c:v>
                </c:pt>
                <c:pt idx="145">
                  <c:v>180.7739466374264</c:v>
                </c:pt>
                <c:pt idx="146">
                  <c:v>177.7638826112408</c:v>
                </c:pt>
                <c:pt idx="147">
                  <c:v>174.7467609906209</c:v>
                </c:pt>
                <c:pt idx="148">
                  <c:v>171.7225569248822</c:v>
                </c:pt>
                <c:pt idx="149">
                  <c:v>168.691245446533</c:v>
                </c:pt>
                <c:pt idx="150">
                  <c:v>165.6528014705878</c:v>
                </c:pt>
                <c:pt idx="151">
                  <c:v>162.6071997938747</c:v>
                </c:pt>
                <c:pt idx="152">
                  <c:v>159.5544150943392</c:v>
                </c:pt>
                <c:pt idx="153">
                  <c:v>156.4944219303419</c:v>
                </c:pt>
                <c:pt idx="154">
                  <c:v>153.4271947399523</c:v>
                </c:pt>
                <c:pt idx="155">
                  <c:v>150.3527078402361</c:v>
                </c:pt>
                <c:pt idx="156">
                  <c:v>147.2709354265398</c:v>
                </c:pt>
                <c:pt idx="157">
                  <c:v>144.181851571767</c:v>
                </c:pt>
                <c:pt idx="158">
                  <c:v>141.0854302256527</c:v>
                </c:pt>
                <c:pt idx="159">
                  <c:v>137.9816452140304</c:v>
                </c:pt>
                <c:pt idx="160">
                  <c:v>134.8704702380947</c:v>
                </c:pt>
                <c:pt idx="161">
                  <c:v>131.7518788736586</c:v>
                </c:pt>
                <c:pt idx="162">
                  <c:v>128.6258445704052</c:v>
                </c:pt>
                <c:pt idx="163">
                  <c:v>125.4923406511345</c:v>
                </c:pt>
                <c:pt idx="164">
                  <c:v>122.3513403110043</c:v>
                </c:pt>
                <c:pt idx="165">
                  <c:v>119.202816616766</c:v>
                </c:pt>
                <c:pt idx="166">
                  <c:v>116.0467425059947</c:v>
                </c:pt>
                <c:pt idx="167">
                  <c:v>112.883090786314</c:v>
                </c:pt>
                <c:pt idx="168">
                  <c:v>109.7118341346148</c:v>
                </c:pt>
                <c:pt idx="169">
                  <c:v>106.532945096269</c:v>
                </c:pt>
                <c:pt idx="170">
                  <c:v>103.3463960843368</c:v>
                </c:pt>
                <c:pt idx="171">
                  <c:v>100.1521593787691</c:v>
                </c:pt>
                <c:pt idx="172">
                  <c:v>96.95020712560331</c:v>
                </c:pt>
                <c:pt idx="173">
                  <c:v>93.74051133615423</c:v>
                </c:pt>
                <c:pt idx="174">
                  <c:v>90.523043886198</c:v>
                </c:pt>
                <c:pt idx="175">
                  <c:v>87.29777651515097</c:v>
                </c:pt>
                <c:pt idx="176">
                  <c:v>84.06468082524217</c:v>
                </c:pt>
                <c:pt idx="177">
                  <c:v>80.8237282806799</c:v>
                </c:pt>
                <c:pt idx="178">
                  <c:v>77.57489020681211</c:v>
                </c:pt>
                <c:pt idx="179">
                  <c:v>74.31813778928075</c:v>
                </c:pt>
                <c:pt idx="180">
                  <c:v>71.05344207317013</c:v>
                </c:pt>
                <c:pt idx="181">
                  <c:v>67.78077396214835</c:v>
                </c:pt>
                <c:pt idx="182">
                  <c:v>64.50010421760331</c:v>
                </c:pt>
                <c:pt idx="183">
                  <c:v>61.21140345777174</c:v>
                </c:pt>
                <c:pt idx="184">
                  <c:v>57.91464215686214</c:v>
                </c:pt>
                <c:pt idx="185">
                  <c:v>54.60979064417117</c:v>
                </c:pt>
                <c:pt idx="186">
                  <c:v>51.29681910319351</c:v>
                </c:pt>
                <c:pt idx="187">
                  <c:v>47.97569757072504</c:v>
                </c:pt>
                <c:pt idx="188">
                  <c:v>44.64639593596</c:v>
                </c:pt>
                <c:pt idx="189">
                  <c:v>41.3088839395801</c:v>
                </c:pt>
                <c:pt idx="190">
                  <c:v>37.96313117283891</c:v>
                </c:pt>
                <c:pt idx="191">
                  <c:v>34.60910707663717</c:v>
                </c:pt>
                <c:pt idx="192">
                  <c:v>31.24678094059347</c:v>
                </c:pt>
                <c:pt idx="193">
                  <c:v>27.87612190210591</c:v>
                </c:pt>
                <c:pt idx="194">
                  <c:v>24.49709894540884</c:v>
                </c:pt>
                <c:pt idx="195">
                  <c:v>21.10968090062046</c:v>
                </c:pt>
                <c:pt idx="196">
                  <c:v>17.71383644278549</c:v>
                </c:pt>
                <c:pt idx="197">
                  <c:v>14.30953409090844</c:v>
                </c:pt>
                <c:pt idx="198">
                  <c:v>10.89674220698182</c:v>
                </c:pt>
                <c:pt idx="199">
                  <c:v>7.47542899500559</c:v>
                </c:pt>
                <c:pt idx="200">
                  <c:v>4.045562499999278</c:v>
                </c:pt>
              </c:numCache>
            </c:numRef>
          </c:xVal>
          <c:yVal>
            <c:numRef>
              <c:f>'Non-modal partial melting'!$S$15:$S$215</c:f>
              <c:numCache>
                <c:formatCode>0.000</c:formatCode>
                <c:ptCount val="201"/>
                <c:pt idx="0">
                  <c:v>0.33</c:v>
                </c:pt>
                <c:pt idx="1">
                  <c:v>0.329641657772189</c:v>
                </c:pt>
                <c:pt idx="2">
                  <c:v>0.3292787755862</c:v>
                </c:pt>
                <c:pt idx="3">
                  <c:v>0.328911307878368</c:v>
                </c:pt>
                <c:pt idx="4">
                  <c:v>0.328539208545976</c:v>
                </c:pt>
                <c:pt idx="5">
                  <c:v>0.328162430939558</c:v>
                </c:pt>
                <c:pt idx="6">
                  <c:v>0.327780927855086</c:v>
                </c:pt>
                <c:pt idx="7">
                  <c:v>0.327394651526009</c:v>
                </c:pt>
                <c:pt idx="8">
                  <c:v>0.327003553615168</c:v>
                </c:pt>
                <c:pt idx="9">
                  <c:v>0.32660758520657</c:v>
                </c:pt>
                <c:pt idx="10">
                  <c:v>0.326206696797017</c:v>
                </c:pt>
                <c:pt idx="11">
                  <c:v>0.325800838287596</c:v>
                </c:pt>
                <c:pt idx="12">
                  <c:v>0.325389958975019</c:v>
                </c:pt>
                <c:pt idx="13">
                  <c:v>0.324974007542818</c:v>
                </c:pt>
                <c:pt idx="14">
                  <c:v>0.324552932052382</c:v>
                </c:pt>
                <c:pt idx="15">
                  <c:v>0.324126679933839</c:v>
                </c:pt>
                <c:pt idx="16">
                  <c:v>0.323695197976788</c:v>
                </c:pt>
                <c:pt idx="17">
                  <c:v>0.323258432320854</c:v>
                </c:pt>
                <c:pt idx="18">
                  <c:v>0.322816328446092</c:v>
                </c:pt>
                <c:pt idx="19">
                  <c:v>0.32236883116321</c:v>
                </c:pt>
                <c:pt idx="20">
                  <c:v>0.321915884603633</c:v>
                </c:pt>
                <c:pt idx="21">
                  <c:v>0.321457432209379</c:v>
                </c:pt>
                <c:pt idx="22">
                  <c:v>0.320993416722763</c:v>
                </c:pt>
                <c:pt idx="23">
                  <c:v>0.320523780175915</c:v>
                </c:pt>
                <c:pt idx="24">
                  <c:v>0.320048463880115</c:v>
                </c:pt>
                <c:pt idx="25">
                  <c:v>0.319567408414929</c:v>
                </c:pt>
                <c:pt idx="26">
                  <c:v>0.319080553617163</c:v>
                </c:pt>
                <c:pt idx="27">
                  <c:v>0.318587838569605</c:v>
                </c:pt>
                <c:pt idx="28">
                  <c:v>0.318089201589575</c:v>
                </c:pt>
                <c:pt idx="29">
                  <c:v>0.317584580217261</c:v>
                </c:pt>
                <c:pt idx="30">
                  <c:v>0.317073911203845</c:v>
                </c:pt>
                <c:pt idx="31">
                  <c:v>0.316557130499418</c:v>
                </c:pt>
                <c:pt idx="32">
                  <c:v>0.316034173240663</c:v>
                </c:pt>
                <c:pt idx="33">
                  <c:v>0.31550497373833</c:v>
                </c:pt>
                <c:pt idx="34">
                  <c:v>0.314969465464461</c:v>
                </c:pt>
                <c:pt idx="35">
                  <c:v>0.314427581039396</c:v>
                </c:pt>
                <c:pt idx="36">
                  <c:v>0.313879252218534</c:v>
                </c:pt>
                <c:pt idx="37">
                  <c:v>0.313324409878844</c:v>
                </c:pt>
                <c:pt idx="38">
                  <c:v>0.312762984005131</c:v>
                </c:pt>
                <c:pt idx="39">
                  <c:v>0.312194903676046</c:v>
                </c:pt>
                <c:pt idx="40">
                  <c:v>0.311620097049832</c:v>
                </c:pt>
                <c:pt idx="41">
                  <c:v>0.311038491349805</c:v>
                </c:pt>
                <c:pt idx="42">
                  <c:v>0.310450012849559</c:v>
                </c:pt>
                <c:pt idx="43">
                  <c:v>0.309854586857896</c:v>
                </c:pt>
                <c:pt idx="44">
                  <c:v>0.30925213770347</c:v>
                </c:pt>
                <c:pt idx="45">
                  <c:v>0.308642588719136</c:v>
                </c:pt>
                <c:pt idx="46">
                  <c:v>0.308025862226005</c:v>
                </c:pt>
                <c:pt idx="47">
                  <c:v>0.307401879517193</c:v>
                </c:pt>
                <c:pt idx="48">
                  <c:v>0.306770560841262</c:v>
                </c:pt>
                <c:pt idx="49">
                  <c:v>0.306131825385335</c:v>
                </c:pt>
                <c:pt idx="50">
                  <c:v>0.305485591257893</c:v>
                </c:pt>
                <c:pt idx="51">
                  <c:v>0.304831775471241</c:v>
                </c:pt>
                <c:pt idx="52">
                  <c:v>0.304170293923621</c:v>
                </c:pt>
                <c:pt idx="53">
                  <c:v>0.303501061380993</c:v>
                </c:pt>
                <c:pt idx="54">
                  <c:v>0.302823991458454</c:v>
                </c:pt>
                <c:pt idx="55">
                  <c:v>0.302138996601285</c:v>
                </c:pt>
                <c:pt idx="56">
                  <c:v>0.301445988065642</c:v>
                </c:pt>
                <c:pt idx="57">
                  <c:v>0.300744875898852</c:v>
                </c:pt>
                <c:pt idx="58">
                  <c:v>0.300035568919327</c:v>
                </c:pt>
                <c:pt idx="59">
                  <c:v>0.299317974696077</c:v>
                </c:pt>
                <c:pt idx="60">
                  <c:v>0.298591999527817</c:v>
                </c:pt>
                <c:pt idx="61">
                  <c:v>0.297857548421657</c:v>
                </c:pt>
                <c:pt idx="62">
                  <c:v>0.297114525071362</c:v>
                </c:pt>
                <c:pt idx="63">
                  <c:v>0.296362831835177</c:v>
                </c:pt>
                <c:pt idx="64">
                  <c:v>0.295602369713207</c:v>
                </c:pt>
                <c:pt idx="65">
                  <c:v>0.294833038324338</c:v>
                </c:pt>
                <c:pt idx="66">
                  <c:v>0.294054735882687</c:v>
                </c:pt>
                <c:pt idx="67">
                  <c:v>0.293267359173577</c:v>
                </c:pt>
                <c:pt idx="68">
                  <c:v>0.292470803529016</c:v>
                </c:pt>
                <c:pt idx="69">
                  <c:v>0.291664962802681</c:v>
                </c:pt>
                <c:pt idx="70">
                  <c:v>0.290849729344376</c:v>
                </c:pt>
                <c:pt idx="71">
                  <c:v>0.290024993973977</c:v>
                </c:pt>
                <c:pt idx="72">
                  <c:v>0.289190645954824</c:v>
                </c:pt>
                <c:pt idx="73">
                  <c:v>0.288346572966568</c:v>
                </c:pt>
                <c:pt idx="74">
                  <c:v>0.28749266107745</c:v>
                </c:pt>
                <c:pt idx="75">
                  <c:v>0.286628794716002</c:v>
                </c:pt>
                <c:pt idx="76">
                  <c:v>0.285754856642149</c:v>
                </c:pt>
                <c:pt idx="77">
                  <c:v>0.284870727917705</c:v>
                </c:pt>
                <c:pt idx="78">
                  <c:v>0.283976287876248</c:v>
                </c:pt>
                <c:pt idx="79">
                  <c:v>0.28307141409235</c:v>
                </c:pt>
                <c:pt idx="80">
                  <c:v>0.282155982350161</c:v>
                </c:pt>
                <c:pt idx="81">
                  <c:v>0.281229866611308</c:v>
                </c:pt>
                <c:pt idx="82">
                  <c:v>0.280292938982122</c:v>
                </c:pt>
                <c:pt idx="83">
                  <c:v>0.279345069680148</c:v>
                </c:pt>
                <c:pt idx="84">
                  <c:v>0.278386126999937</c:v>
                </c:pt>
                <c:pt idx="85">
                  <c:v>0.277415977278096</c:v>
                </c:pt>
                <c:pt idx="86">
                  <c:v>0.276434484857578</c:v>
                </c:pt>
                <c:pt idx="87">
                  <c:v>0.275441512051193</c:v>
                </c:pt>
                <c:pt idx="88">
                  <c:v>0.27443691910432</c:v>
                </c:pt>
                <c:pt idx="89">
                  <c:v>0.273420564156799</c:v>
                </c:pt>
                <c:pt idx="90">
                  <c:v>0.272392303203983</c:v>
                </c:pt>
                <c:pt idx="91">
                  <c:v>0.271351990056926</c:v>
                </c:pt>
                <c:pt idx="92">
                  <c:v>0.27029947630169</c:v>
                </c:pt>
                <c:pt idx="93">
                  <c:v>0.269234611257738</c:v>
                </c:pt>
                <c:pt idx="94">
                  <c:v>0.268157241935408</c:v>
                </c:pt>
                <c:pt idx="95">
                  <c:v>0.267067212992414</c:v>
                </c:pt>
                <c:pt idx="96">
                  <c:v>0.265964366689383</c:v>
                </c:pt>
                <c:pt idx="97">
                  <c:v>0.264848542844373</c:v>
                </c:pt>
                <c:pt idx="98">
                  <c:v>0.263719578786368</c:v>
                </c:pt>
                <c:pt idx="99">
                  <c:v>0.262577309307705</c:v>
                </c:pt>
                <c:pt idx="100">
                  <c:v>0.261421566615412</c:v>
                </c:pt>
                <c:pt idx="101">
                  <c:v>0.260252180281438</c:v>
                </c:pt>
                <c:pt idx="102">
                  <c:v>0.259068977191719</c:v>
                </c:pt>
                <c:pt idx="103">
                  <c:v>0.25787178149408</c:v>
                </c:pt>
                <c:pt idx="104">
                  <c:v>0.256660414544917</c:v>
                </c:pt>
                <c:pt idx="105">
                  <c:v>0.255434694854639</c:v>
                </c:pt>
                <c:pt idx="106">
                  <c:v>0.25419443803183</c:v>
                </c:pt>
                <c:pt idx="107">
                  <c:v>0.252939456726098</c:v>
                </c:pt>
                <c:pt idx="108">
                  <c:v>0.251669560569583</c:v>
                </c:pt>
                <c:pt idx="109">
                  <c:v>0.250384556117063</c:v>
                </c:pt>
                <c:pt idx="110">
                  <c:v>0.249084246784655</c:v>
                </c:pt>
                <c:pt idx="111">
                  <c:v>0.247768432787032</c:v>
                </c:pt>
                <c:pt idx="112">
                  <c:v>0.246436911073152</c:v>
                </c:pt>
                <c:pt idx="113">
                  <c:v>0.245089475260433</c:v>
                </c:pt>
                <c:pt idx="114">
                  <c:v>0.243725915567329</c:v>
                </c:pt>
                <c:pt idx="115">
                  <c:v>0.242346018744287</c:v>
                </c:pt>
                <c:pt idx="116">
                  <c:v>0.24094956800301</c:v>
                </c:pt>
                <c:pt idx="117">
                  <c:v>0.239536342943989</c:v>
                </c:pt>
                <c:pt idx="118">
                  <c:v>0.238106119482266</c:v>
                </c:pt>
                <c:pt idx="119">
                  <c:v>0.236658669771353</c:v>
                </c:pt>
                <c:pt idx="120">
                  <c:v>0.235193762125278</c:v>
                </c:pt>
                <c:pt idx="121">
                  <c:v>0.233711160938688</c:v>
                </c:pt>
                <c:pt idx="122">
                  <c:v>0.232210626604958</c:v>
                </c:pt>
                <c:pt idx="123">
                  <c:v>0.230691915432244</c:v>
                </c:pt>
                <c:pt idx="124">
                  <c:v>0.229154779557433</c:v>
                </c:pt>
                <c:pt idx="125">
                  <c:v>0.227598966857907</c:v>
                </c:pt>
                <c:pt idx="126">
                  <c:v>0.226024220861071</c:v>
                </c:pt>
                <c:pt idx="127">
                  <c:v>0.224430280651578</c:v>
                </c:pt>
                <c:pt idx="128">
                  <c:v>0.222816880776175</c:v>
                </c:pt>
                <c:pt idx="129">
                  <c:v>0.221183751146105</c:v>
                </c:pt>
                <c:pt idx="130">
                  <c:v>0.219530616936988</c:v>
                </c:pt>
                <c:pt idx="131">
                  <c:v>0.217857198486109</c:v>
                </c:pt>
                <c:pt idx="132">
                  <c:v>0.216163211187028</c:v>
                </c:pt>
                <c:pt idx="133">
                  <c:v>0.214448365381435</c:v>
                </c:pt>
                <c:pt idx="134">
                  <c:v>0.212712366248168</c:v>
                </c:pt>
                <c:pt idx="135">
                  <c:v>0.210954913689297</c:v>
                </c:pt>
                <c:pt idx="136">
                  <c:v>0.209175702213194</c:v>
                </c:pt>
                <c:pt idx="137">
                  <c:v>0.20737442081449</c:v>
                </c:pt>
                <c:pt idx="138">
                  <c:v>0.205550752850825</c:v>
                </c:pt>
                <c:pt idx="139">
                  <c:v>0.203704375916284</c:v>
                </c:pt>
                <c:pt idx="140">
                  <c:v>0.201834961711429</c:v>
                </c:pt>
                <c:pt idx="141">
                  <c:v>0.199942175909796</c:v>
                </c:pt>
                <c:pt idx="142">
                  <c:v>0.198025678020773</c:v>
                </c:pt>
                <c:pt idx="143">
                  <c:v>0.196085121248724</c:v>
                </c:pt>
                <c:pt idx="144">
                  <c:v>0.194120152348241</c:v>
                </c:pt>
                <c:pt idx="145">
                  <c:v>0.19213041147541</c:v>
                </c:pt>
                <c:pt idx="146">
                  <c:v>0.190115532034949</c:v>
                </c:pt>
                <c:pt idx="147">
                  <c:v>0.188075140523095</c:v>
                </c:pt>
                <c:pt idx="148">
                  <c:v>0.186008856366096</c:v>
                </c:pt>
                <c:pt idx="149">
                  <c:v>0.183916291754162</c:v>
                </c:pt>
                <c:pt idx="150">
                  <c:v>0.181797051470731</c:v>
                </c:pt>
                <c:pt idx="151">
                  <c:v>0.179650732716889</c:v>
                </c:pt>
                <c:pt idx="152">
                  <c:v>0.177476924930793</c:v>
                </c:pt>
                <c:pt idx="153">
                  <c:v>0.175275209601918</c:v>
                </c:pt>
                <c:pt idx="154">
                  <c:v>0.173045160079959</c:v>
                </c:pt>
                <c:pt idx="155">
                  <c:v>0.170786341378213</c:v>
                </c:pt>
                <c:pt idx="156">
                  <c:v>0.16849830997125</c:v>
                </c:pt>
                <c:pt idx="157">
                  <c:v>0.166180613586674</c:v>
                </c:pt>
                <c:pt idx="158">
                  <c:v>0.163832790990781</c:v>
                </c:pt>
                <c:pt idx="159">
                  <c:v>0.161454371767897</c:v>
                </c:pt>
                <c:pt idx="160">
                  <c:v>0.159044876093182</c:v>
                </c:pt>
                <c:pt idx="161">
                  <c:v>0.15660381449867</c:v>
                </c:pt>
                <c:pt idx="162">
                  <c:v>0.154130687632316</c:v>
                </c:pt>
                <c:pt idx="163">
                  <c:v>0.151624986009791</c:v>
                </c:pt>
                <c:pt idx="164">
                  <c:v>0.149086189758786</c:v>
                </c:pt>
                <c:pt idx="165">
                  <c:v>0.146513768355548</c:v>
                </c:pt>
                <c:pt idx="166">
                  <c:v>0.143907180353379</c:v>
                </c:pt>
                <c:pt idx="167">
                  <c:v>0.141265873102802</c:v>
                </c:pt>
                <c:pt idx="168">
                  <c:v>0.138589282463106</c:v>
                </c:pt>
                <c:pt idx="169">
                  <c:v>0.135876832504944</c:v>
                </c:pt>
                <c:pt idx="170">
                  <c:v>0.133127935203679</c:v>
                </c:pt>
                <c:pt idx="171">
                  <c:v>0.130341990123113</c:v>
                </c:pt>
                <c:pt idx="172">
                  <c:v>0.127518384089279</c:v>
                </c:pt>
                <c:pt idx="173">
                  <c:v>0.124656490853891</c:v>
                </c:pt>
                <c:pt idx="174">
                  <c:v>0.121755670747112</c:v>
                </c:pt>
                <c:pt idx="175">
                  <c:v>0.118815270319199</c:v>
                </c:pt>
                <c:pt idx="176">
                  <c:v>0.115834621970639</c:v>
                </c:pt>
                <c:pt idx="177">
                  <c:v>0.11281304357033</c:v>
                </c:pt>
                <c:pt idx="178">
                  <c:v>0.109749838061348</c:v>
                </c:pt>
                <c:pt idx="179">
                  <c:v>0.106644293053845</c:v>
                </c:pt>
                <c:pt idx="180">
                  <c:v>0.103495680404562</c:v>
                </c:pt>
                <c:pt idx="181">
                  <c:v>0.100303255782467</c:v>
                </c:pt>
                <c:pt idx="182">
                  <c:v>0.0970662582199517</c:v>
                </c:pt>
                <c:pt idx="183">
                  <c:v>0.0937839096490541</c:v>
                </c:pt>
                <c:pt idx="184">
                  <c:v>0.0904554144220964</c:v>
                </c:pt>
                <c:pt idx="185">
                  <c:v>0.0870799588161393</c:v>
                </c:pt>
                <c:pt idx="186">
                  <c:v>0.0836567105206039</c:v>
                </c:pt>
                <c:pt idx="187">
                  <c:v>0.0801848181073957</c:v>
                </c:pt>
                <c:pt idx="188">
                  <c:v>0.076663410482826</c:v>
                </c:pt>
                <c:pt idx="189">
                  <c:v>0.0730915963205986</c:v>
                </c:pt>
                <c:pt idx="190">
                  <c:v>0.0694684634750955</c:v>
                </c:pt>
                <c:pt idx="191">
                  <c:v>0.0657930783741575</c:v>
                </c:pt>
                <c:pt idx="192">
                  <c:v>0.0620644853905181</c:v>
                </c:pt>
                <c:pt idx="193">
                  <c:v>0.0582817061910133</c:v>
                </c:pt>
                <c:pt idx="194">
                  <c:v>0.054443739062642</c:v>
                </c:pt>
                <c:pt idx="195">
                  <c:v>0.0505495582145122</c:v>
                </c:pt>
                <c:pt idx="196">
                  <c:v>0.0465981130546626</c:v>
                </c:pt>
                <c:pt idx="197">
                  <c:v>0.042588327440695</c:v>
                </c:pt>
                <c:pt idx="198">
                  <c:v>0.0385190989031063</c:v>
                </c:pt>
                <c:pt idx="199">
                  <c:v>0.0343892978401545</c:v>
                </c:pt>
                <c:pt idx="200">
                  <c:v>0.0301977666830316</c:v>
                </c:pt>
              </c:numCache>
            </c:numRef>
          </c:yVal>
          <c:smooth val="0"/>
        </c:ser>
        <c:ser>
          <c:idx val="3"/>
          <c:order val="2"/>
          <c:spPr>
            <a:effectLst/>
          </c:spPr>
          <c:marker>
            <c:symbol val="diamond"/>
            <c:size val="4"/>
            <c:spPr>
              <a:solidFill>
                <a:schemeClr val="tx2">
                  <a:lumMod val="75000"/>
                </a:schemeClr>
              </a:solidFill>
              <a:ln>
                <a:noFill/>
              </a:ln>
              <a:effectLst/>
            </c:spPr>
          </c:marker>
          <c:xVal>
            <c:numRef>
              <c:f>'Non-modal partial melting'!$A$15:$A$215</c:f>
              <c:numCache>
                <c:formatCode>General</c:formatCode>
                <c:ptCount val="201"/>
                <c:pt idx="0">
                  <c:v>0.0</c:v>
                </c:pt>
                <c:pt idx="1">
                  <c:v>0.001</c:v>
                </c:pt>
                <c:pt idx="2">
                  <c:v>0.002</c:v>
                </c:pt>
                <c:pt idx="3">
                  <c:v>0.003</c:v>
                </c:pt>
                <c:pt idx="4">
                  <c:v>0.004</c:v>
                </c:pt>
                <c:pt idx="5">
                  <c:v>0.005</c:v>
                </c:pt>
                <c:pt idx="6">
                  <c:v>0.006</c:v>
                </c:pt>
                <c:pt idx="7">
                  <c:v>0.007</c:v>
                </c:pt>
                <c:pt idx="8">
                  <c:v>0.008</c:v>
                </c:pt>
                <c:pt idx="9">
                  <c:v>0.009</c:v>
                </c:pt>
                <c:pt idx="10">
                  <c:v>0.01</c:v>
                </c:pt>
                <c:pt idx="11">
                  <c:v>0.011</c:v>
                </c:pt>
                <c:pt idx="12">
                  <c:v>0.012</c:v>
                </c:pt>
                <c:pt idx="13">
                  <c:v>0.013</c:v>
                </c:pt>
                <c:pt idx="14">
                  <c:v>0.014</c:v>
                </c:pt>
                <c:pt idx="15">
                  <c:v>0.015</c:v>
                </c:pt>
                <c:pt idx="16">
                  <c:v>0.016</c:v>
                </c:pt>
                <c:pt idx="17">
                  <c:v>0.017</c:v>
                </c:pt>
                <c:pt idx="18">
                  <c:v>0.018</c:v>
                </c:pt>
                <c:pt idx="19">
                  <c:v>0.019</c:v>
                </c:pt>
                <c:pt idx="20">
                  <c:v>0.02</c:v>
                </c:pt>
                <c:pt idx="21">
                  <c:v>0.021</c:v>
                </c:pt>
                <c:pt idx="22">
                  <c:v>0.022</c:v>
                </c:pt>
                <c:pt idx="23">
                  <c:v>0.023</c:v>
                </c:pt>
                <c:pt idx="24">
                  <c:v>0.024</c:v>
                </c:pt>
                <c:pt idx="25">
                  <c:v>0.025</c:v>
                </c:pt>
                <c:pt idx="26">
                  <c:v>0.026</c:v>
                </c:pt>
                <c:pt idx="27">
                  <c:v>0.027</c:v>
                </c:pt>
                <c:pt idx="28">
                  <c:v>0.028</c:v>
                </c:pt>
                <c:pt idx="29">
                  <c:v>0.029</c:v>
                </c:pt>
                <c:pt idx="30">
                  <c:v>0.03</c:v>
                </c:pt>
                <c:pt idx="31">
                  <c:v>0.031</c:v>
                </c:pt>
                <c:pt idx="32">
                  <c:v>0.032</c:v>
                </c:pt>
                <c:pt idx="33">
                  <c:v>0.033</c:v>
                </c:pt>
                <c:pt idx="34">
                  <c:v>0.034</c:v>
                </c:pt>
                <c:pt idx="35">
                  <c:v>0.035</c:v>
                </c:pt>
                <c:pt idx="36">
                  <c:v>0.036</c:v>
                </c:pt>
                <c:pt idx="37">
                  <c:v>0.037</c:v>
                </c:pt>
                <c:pt idx="38">
                  <c:v>0.038</c:v>
                </c:pt>
                <c:pt idx="39">
                  <c:v>0.039</c:v>
                </c:pt>
                <c:pt idx="40">
                  <c:v>0.04</c:v>
                </c:pt>
                <c:pt idx="41">
                  <c:v>0.041</c:v>
                </c:pt>
                <c:pt idx="42">
                  <c:v>0.042</c:v>
                </c:pt>
                <c:pt idx="43">
                  <c:v>0.043</c:v>
                </c:pt>
                <c:pt idx="44">
                  <c:v>0.044</c:v>
                </c:pt>
                <c:pt idx="45">
                  <c:v>0.045</c:v>
                </c:pt>
                <c:pt idx="46">
                  <c:v>0.046</c:v>
                </c:pt>
                <c:pt idx="47">
                  <c:v>0.047</c:v>
                </c:pt>
                <c:pt idx="48">
                  <c:v>0.048</c:v>
                </c:pt>
                <c:pt idx="49">
                  <c:v>0.049</c:v>
                </c:pt>
                <c:pt idx="50">
                  <c:v>0.05</c:v>
                </c:pt>
                <c:pt idx="51">
                  <c:v>0.051</c:v>
                </c:pt>
                <c:pt idx="52">
                  <c:v>0.052</c:v>
                </c:pt>
                <c:pt idx="53">
                  <c:v>0.053</c:v>
                </c:pt>
                <c:pt idx="54">
                  <c:v>0.054</c:v>
                </c:pt>
                <c:pt idx="55">
                  <c:v>0.055</c:v>
                </c:pt>
                <c:pt idx="56">
                  <c:v>0.056</c:v>
                </c:pt>
                <c:pt idx="57">
                  <c:v>0.057</c:v>
                </c:pt>
                <c:pt idx="58">
                  <c:v>0.058</c:v>
                </c:pt>
                <c:pt idx="59">
                  <c:v>0.059</c:v>
                </c:pt>
                <c:pt idx="60">
                  <c:v>0.06</c:v>
                </c:pt>
                <c:pt idx="61">
                  <c:v>0.061</c:v>
                </c:pt>
                <c:pt idx="62">
                  <c:v>0.062</c:v>
                </c:pt>
                <c:pt idx="63">
                  <c:v>0.063</c:v>
                </c:pt>
                <c:pt idx="64">
                  <c:v>0.064</c:v>
                </c:pt>
                <c:pt idx="65">
                  <c:v>0.065</c:v>
                </c:pt>
                <c:pt idx="66">
                  <c:v>0.066</c:v>
                </c:pt>
                <c:pt idx="67">
                  <c:v>0.067</c:v>
                </c:pt>
                <c:pt idx="68">
                  <c:v>0.068</c:v>
                </c:pt>
                <c:pt idx="69">
                  <c:v>0.069</c:v>
                </c:pt>
                <c:pt idx="70">
                  <c:v>0.07</c:v>
                </c:pt>
                <c:pt idx="71">
                  <c:v>0.071</c:v>
                </c:pt>
                <c:pt idx="72">
                  <c:v>0.072</c:v>
                </c:pt>
                <c:pt idx="73">
                  <c:v>0.073</c:v>
                </c:pt>
                <c:pt idx="74">
                  <c:v>0.074</c:v>
                </c:pt>
                <c:pt idx="75">
                  <c:v>0.075</c:v>
                </c:pt>
                <c:pt idx="76">
                  <c:v>0.076</c:v>
                </c:pt>
                <c:pt idx="77">
                  <c:v>0.077</c:v>
                </c:pt>
                <c:pt idx="78">
                  <c:v>0.078</c:v>
                </c:pt>
                <c:pt idx="79">
                  <c:v>0.079</c:v>
                </c:pt>
                <c:pt idx="80">
                  <c:v>0.08</c:v>
                </c:pt>
                <c:pt idx="81">
                  <c:v>0.081</c:v>
                </c:pt>
                <c:pt idx="82">
                  <c:v>0.082</c:v>
                </c:pt>
                <c:pt idx="83">
                  <c:v>0.083</c:v>
                </c:pt>
                <c:pt idx="84">
                  <c:v>0.084</c:v>
                </c:pt>
                <c:pt idx="85">
                  <c:v>0.085</c:v>
                </c:pt>
                <c:pt idx="86">
                  <c:v>0.086</c:v>
                </c:pt>
                <c:pt idx="87">
                  <c:v>0.087</c:v>
                </c:pt>
                <c:pt idx="88">
                  <c:v>0.088</c:v>
                </c:pt>
                <c:pt idx="89">
                  <c:v>0.089</c:v>
                </c:pt>
                <c:pt idx="90">
                  <c:v>0.09</c:v>
                </c:pt>
                <c:pt idx="91">
                  <c:v>0.091</c:v>
                </c:pt>
                <c:pt idx="92">
                  <c:v>0.092</c:v>
                </c:pt>
                <c:pt idx="93">
                  <c:v>0.093</c:v>
                </c:pt>
                <c:pt idx="94">
                  <c:v>0.094</c:v>
                </c:pt>
                <c:pt idx="95">
                  <c:v>0.095</c:v>
                </c:pt>
                <c:pt idx="96">
                  <c:v>0.096</c:v>
                </c:pt>
                <c:pt idx="97">
                  <c:v>0.097</c:v>
                </c:pt>
                <c:pt idx="98">
                  <c:v>0.098</c:v>
                </c:pt>
                <c:pt idx="99">
                  <c:v>0.099</c:v>
                </c:pt>
                <c:pt idx="100">
                  <c:v>0.1</c:v>
                </c:pt>
                <c:pt idx="101">
                  <c:v>0.101</c:v>
                </c:pt>
                <c:pt idx="102">
                  <c:v>0.102</c:v>
                </c:pt>
                <c:pt idx="103">
                  <c:v>0.103</c:v>
                </c:pt>
                <c:pt idx="104">
                  <c:v>0.104</c:v>
                </c:pt>
                <c:pt idx="105">
                  <c:v>0.105</c:v>
                </c:pt>
                <c:pt idx="106">
                  <c:v>0.106</c:v>
                </c:pt>
                <c:pt idx="107">
                  <c:v>0.107</c:v>
                </c:pt>
                <c:pt idx="108">
                  <c:v>0.108</c:v>
                </c:pt>
                <c:pt idx="109">
                  <c:v>0.109</c:v>
                </c:pt>
                <c:pt idx="110">
                  <c:v>0.11</c:v>
                </c:pt>
                <c:pt idx="111">
                  <c:v>0.111</c:v>
                </c:pt>
                <c:pt idx="112">
                  <c:v>0.112</c:v>
                </c:pt>
                <c:pt idx="113">
                  <c:v>0.113</c:v>
                </c:pt>
                <c:pt idx="114">
                  <c:v>0.114</c:v>
                </c:pt>
                <c:pt idx="115">
                  <c:v>0.115</c:v>
                </c:pt>
                <c:pt idx="116">
                  <c:v>0.116</c:v>
                </c:pt>
                <c:pt idx="117">
                  <c:v>0.117</c:v>
                </c:pt>
                <c:pt idx="118">
                  <c:v>0.118</c:v>
                </c:pt>
                <c:pt idx="119">
                  <c:v>0.119</c:v>
                </c:pt>
                <c:pt idx="120">
                  <c:v>0.12</c:v>
                </c:pt>
                <c:pt idx="121">
                  <c:v>0.121</c:v>
                </c:pt>
                <c:pt idx="122">
                  <c:v>0.122</c:v>
                </c:pt>
                <c:pt idx="123">
                  <c:v>0.123</c:v>
                </c:pt>
                <c:pt idx="124">
                  <c:v>0.124</c:v>
                </c:pt>
                <c:pt idx="125">
                  <c:v>0.125</c:v>
                </c:pt>
                <c:pt idx="126">
                  <c:v>0.126</c:v>
                </c:pt>
                <c:pt idx="127">
                  <c:v>0.127</c:v>
                </c:pt>
                <c:pt idx="128">
                  <c:v>0.128</c:v>
                </c:pt>
                <c:pt idx="129">
                  <c:v>0.129</c:v>
                </c:pt>
                <c:pt idx="130">
                  <c:v>0.13</c:v>
                </c:pt>
                <c:pt idx="131">
                  <c:v>0.131</c:v>
                </c:pt>
                <c:pt idx="132">
                  <c:v>0.132</c:v>
                </c:pt>
                <c:pt idx="133">
                  <c:v>0.133</c:v>
                </c:pt>
                <c:pt idx="134">
                  <c:v>0.134</c:v>
                </c:pt>
                <c:pt idx="135">
                  <c:v>0.135</c:v>
                </c:pt>
                <c:pt idx="136">
                  <c:v>0.136</c:v>
                </c:pt>
                <c:pt idx="137">
                  <c:v>0.137</c:v>
                </c:pt>
                <c:pt idx="138">
                  <c:v>0.138</c:v>
                </c:pt>
                <c:pt idx="139">
                  <c:v>0.139</c:v>
                </c:pt>
                <c:pt idx="140">
                  <c:v>0.14</c:v>
                </c:pt>
                <c:pt idx="141">
                  <c:v>0.141</c:v>
                </c:pt>
                <c:pt idx="142">
                  <c:v>0.142</c:v>
                </c:pt>
                <c:pt idx="143">
                  <c:v>0.143</c:v>
                </c:pt>
                <c:pt idx="144">
                  <c:v>0.144</c:v>
                </c:pt>
                <c:pt idx="145">
                  <c:v>0.145</c:v>
                </c:pt>
                <c:pt idx="146">
                  <c:v>0.146</c:v>
                </c:pt>
                <c:pt idx="147">
                  <c:v>0.147</c:v>
                </c:pt>
                <c:pt idx="148">
                  <c:v>0.148</c:v>
                </c:pt>
                <c:pt idx="149">
                  <c:v>0.149</c:v>
                </c:pt>
                <c:pt idx="150">
                  <c:v>0.15</c:v>
                </c:pt>
                <c:pt idx="151">
                  <c:v>0.151</c:v>
                </c:pt>
                <c:pt idx="152">
                  <c:v>0.152</c:v>
                </c:pt>
                <c:pt idx="153">
                  <c:v>0.153</c:v>
                </c:pt>
                <c:pt idx="154">
                  <c:v>0.154</c:v>
                </c:pt>
                <c:pt idx="155">
                  <c:v>0.155</c:v>
                </c:pt>
                <c:pt idx="156">
                  <c:v>0.156</c:v>
                </c:pt>
                <c:pt idx="157">
                  <c:v>0.157</c:v>
                </c:pt>
                <c:pt idx="158">
                  <c:v>0.158</c:v>
                </c:pt>
                <c:pt idx="159">
                  <c:v>0.159</c:v>
                </c:pt>
                <c:pt idx="160">
                  <c:v>0.16</c:v>
                </c:pt>
                <c:pt idx="161">
                  <c:v>0.161</c:v>
                </c:pt>
                <c:pt idx="162">
                  <c:v>0.162</c:v>
                </c:pt>
                <c:pt idx="163">
                  <c:v>0.163</c:v>
                </c:pt>
                <c:pt idx="164">
                  <c:v>0.164</c:v>
                </c:pt>
                <c:pt idx="165">
                  <c:v>0.165</c:v>
                </c:pt>
                <c:pt idx="166">
                  <c:v>0.166</c:v>
                </c:pt>
                <c:pt idx="167">
                  <c:v>0.167</c:v>
                </c:pt>
                <c:pt idx="168">
                  <c:v>0.168</c:v>
                </c:pt>
                <c:pt idx="169">
                  <c:v>0.169</c:v>
                </c:pt>
                <c:pt idx="170">
                  <c:v>0.17</c:v>
                </c:pt>
                <c:pt idx="171">
                  <c:v>0.171</c:v>
                </c:pt>
                <c:pt idx="172">
                  <c:v>0.172</c:v>
                </c:pt>
                <c:pt idx="173">
                  <c:v>0.173</c:v>
                </c:pt>
                <c:pt idx="174">
                  <c:v>0.174</c:v>
                </c:pt>
                <c:pt idx="175">
                  <c:v>0.175</c:v>
                </c:pt>
                <c:pt idx="176">
                  <c:v>0.176</c:v>
                </c:pt>
                <c:pt idx="177">
                  <c:v>0.177</c:v>
                </c:pt>
                <c:pt idx="178">
                  <c:v>0.178</c:v>
                </c:pt>
                <c:pt idx="179">
                  <c:v>0.179</c:v>
                </c:pt>
                <c:pt idx="180">
                  <c:v>0.18</c:v>
                </c:pt>
                <c:pt idx="181">
                  <c:v>0.181</c:v>
                </c:pt>
                <c:pt idx="182">
                  <c:v>0.182</c:v>
                </c:pt>
                <c:pt idx="183">
                  <c:v>0.183</c:v>
                </c:pt>
                <c:pt idx="184">
                  <c:v>0.184</c:v>
                </c:pt>
                <c:pt idx="185">
                  <c:v>0.185</c:v>
                </c:pt>
                <c:pt idx="186">
                  <c:v>0.186</c:v>
                </c:pt>
                <c:pt idx="187">
                  <c:v>0.187</c:v>
                </c:pt>
                <c:pt idx="188">
                  <c:v>0.188</c:v>
                </c:pt>
                <c:pt idx="189">
                  <c:v>0.189</c:v>
                </c:pt>
                <c:pt idx="190">
                  <c:v>0.19</c:v>
                </c:pt>
                <c:pt idx="191">
                  <c:v>0.191</c:v>
                </c:pt>
                <c:pt idx="192">
                  <c:v>0.192</c:v>
                </c:pt>
                <c:pt idx="193">
                  <c:v>0.193</c:v>
                </c:pt>
                <c:pt idx="194">
                  <c:v>0.194</c:v>
                </c:pt>
                <c:pt idx="195">
                  <c:v>0.195</c:v>
                </c:pt>
                <c:pt idx="196">
                  <c:v>0.196</c:v>
                </c:pt>
                <c:pt idx="197">
                  <c:v>0.197</c:v>
                </c:pt>
                <c:pt idx="198">
                  <c:v>0.198</c:v>
                </c:pt>
                <c:pt idx="199">
                  <c:v>0.199</c:v>
                </c:pt>
                <c:pt idx="200">
                  <c:v>0.2</c:v>
                </c:pt>
              </c:numCache>
            </c:numRef>
          </c:xVal>
          <c:yVal>
            <c:numRef>
              <c:f>'Non-modal partial melting'!$AI$15:$AI$215</c:f>
              <c:numCache>
                <c:formatCode>0</c:formatCode>
                <c:ptCount val="201"/>
                <c:pt idx="0">
                  <c:v>6.32316608875187</c:v>
                </c:pt>
                <c:pt idx="1">
                  <c:v>6.354742538943937</c:v>
                </c:pt>
                <c:pt idx="2">
                  <c:v>6.38663594312188</c:v>
                </c:pt>
                <c:pt idx="3">
                  <c:v>6.418851097576761</c:v>
                </c:pt>
                <c:pt idx="4">
                  <c:v>6.451392895863097</c:v>
                </c:pt>
                <c:pt idx="5">
                  <c:v>6.484266331276944</c:v>
                </c:pt>
                <c:pt idx="6">
                  <c:v>6.517476499410097</c:v>
                </c:pt>
                <c:pt idx="7">
                  <c:v>6.551028600783183</c:v>
                </c:pt>
                <c:pt idx="8">
                  <c:v>6.584927943560531</c:v>
                </c:pt>
                <c:pt idx="9">
                  <c:v>6.619179946349749</c:v>
                </c:pt>
                <c:pt idx="10">
                  <c:v>6.65379014108913</c:v>
                </c:pt>
                <c:pt idx="11">
                  <c:v>6.688764176026153</c:v>
                </c:pt>
                <c:pt idx="12">
                  <c:v>6.724107818790363</c:v>
                </c:pt>
                <c:pt idx="13">
                  <c:v>6.759826959564236</c:v>
                </c:pt>
                <c:pt idx="14">
                  <c:v>6.795927614355625</c:v>
                </c:pt>
                <c:pt idx="15">
                  <c:v>6.832415928375629</c:v>
                </c:pt>
                <c:pt idx="16">
                  <c:v>6.86929817952588</c:v>
                </c:pt>
                <c:pt idx="17">
                  <c:v>6.906580781999372</c:v>
                </c:pt>
                <c:pt idx="18">
                  <c:v>6.944270289999213</c:v>
                </c:pt>
                <c:pt idx="19">
                  <c:v>6.982373401579777</c:v>
                </c:pt>
                <c:pt idx="20">
                  <c:v>7.020896962615045</c:v>
                </c:pt>
                <c:pt idx="21">
                  <c:v>7.059847970899004</c:v>
                </c:pt>
                <c:pt idx="22">
                  <c:v>7.099233580383333</c:v>
                </c:pt>
                <c:pt idx="23">
                  <c:v>7.139061105557711</c:v>
                </c:pt>
                <c:pt idx="24">
                  <c:v>7.179338025978407</c:v>
                </c:pt>
                <c:pt idx="25">
                  <c:v>7.220071990951033</c:v>
                </c:pt>
                <c:pt idx="26">
                  <c:v>7.26127082437363</c:v>
                </c:pt>
                <c:pt idx="27">
                  <c:v>7.302942529746497</c:v>
                </c:pt>
                <c:pt idx="28">
                  <c:v>7.345095295355555</c:v>
                </c:pt>
                <c:pt idx="29">
                  <c:v>7.38773749963622</c:v>
                </c:pt>
                <c:pt idx="30">
                  <c:v>7.430877716725248</c:v>
                </c:pt>
                <c:pt idx="31">
                  <c:v>7.474524722208216</c:v>
                </c:pt>
                <c:pt idx="32">
                  <c:v>7.518687499070774</c:v>
                </c:pt>
                <c:pt idx="33">
                  <c:v>7.563375243862095</c:v>
                </c:pt>
                <c:pt idx="34">
                  <c:v>7.608597373079476</c:v>
                </c:pt>
                <c:pt idx="35">
                  <c:v>7.654363529783336</c:v>
                </c:pt>
                <c:pt idx="36">
                  <c:v>7.700683590452395</c:v>
                </c:pt>
                <c:pt idx="37">
                  <c:v>7.747567672089288</c:v>
                </c:pt>
                <c:pt idx="38">
                  <c:v>7.795026139587321</c:v>
                </c:pt>
                <c:pt idx="39">
                  <c:v>7.84306961336966</c:v>
                </c:pt>
                <c:pt idx="40">
                  <c:v>7.891708977312761</c:v>
                </c:pt>
                <c:pt idx="41">
                  <c:v>7.940955386966471</c:v>
                </c:pt>
                <c:pt idx="42">
                  <c:v>7.990820278083849</c:v>
                </c:pt>
                <c:pt idx="43">
                  <c:v>8.041315375474349</c:v>
                </c:pt>
                <c:pt idx="44">
                  <c:v>8.092452702194873</c:v>
                </c:pt>
                <c:pt idx="45">
                  <c:v>8.144244589093697</c:v>
                </c:pt>
                <c:pt idx="46">
                  <c:v>8.196703684723287</c:v>
                </c:pt>
                <c:pt idx="47">
                  <c:v>8.249842965638679</c:v>
                </c:pt>
                <c:pt idx="48">
                  <c:v>8.303675747099088</c:v>
                </c:pt>
                <c:pt idx="49">
                  <c:v>8.358215694191225</c:v>
                </c:pt>
                <c:pt idx="50">
                  <c:v>8.413476833393888</c:v>
                </c:pt>
                <c:pt idx="51">
                  <c:v>8.46947356460437</c:v>
                </c:pt>
                <c:pt idx="52">
                  <c:v>8.526220673648342</c:v>
                </c:pt>
                <c:pt idx="53">
                  <c:v>8.583733345296035</c:v>
                </c:pt>
                <c:pt idx="54">
                  <c:v>8.642027176808793</c:v>
                </c:pt>
                <c:pt idx="55">
                  <c:v>8.701118192041392</c:v>
                </c:pt>
                <c:pt idx="56">
                  <c:v>8.761022856126897</c:v>
                </c:pt>
                <c:pt idx="57">
                  <c:v>8.821758090772333</c:v>
                </c:pt>
                <c:pt idx="58">
                  <c:v>8.88334129019501</c:v>
                </c:pt>
                <c:pt idx="59">
                  <c:v>8.94579033773103</c:v>
                </c:pt>
                <c:pt idx="60">
                  <c:v>9.009123623149317</c:v>
                </c:pt>
                <c:pt idx="61">
                  <c:v>9.073360060706307</c:v>
                </c:pt>
                <c:pt idx="62">
                  <c:v>9.138519107978635</c:v>
                </c:pt>
                <c:pt idx="63">
                  <c:v>9.204620785513118</c:v>
                </c:pt>
                <c:pt idx="64">
                  <c:v>9.27168569733579</c:v>
                </c:pt>
                <c:pt idx="65">
                  <c:v>9.339735052364055</c:v>
                </c:pt>
                <c:pt idx="66">
                  <c:v>9.40879068676876</c:v>
                </c:pt>
                <c:pt idx="67">
                  <c:v>9.478875087335695</c:v>
                </c:pt>
                <c:pt idx="68">
                  <c:v>9.550011415879007</c:v>
                </c:pt>
                <c:pt idx="69">
                  <c:v>9.622223534762246</c:v>
                </c:pt>
                <c:pt idx="70">
                  <c:v>9.69553603358606</c:v>
                </c:pt>
                <c:pt idx="71">
                  <c:v>9.769974257105303</c:v>
                </c:pt>
                <c:pt idx="72">
                  <c:v>9.84556433444208</c:v>
                </c:pt>
                <c:pt idx="73">
                  <c:v>9.92233320966551</c:v>
                </c:pt>
                <c:pt idx="74">
                  <c:v>10.00030867381338</c:v>
                </c:pt>
                <c:pt idx="75">
                  <c:v>10.07951939843557</c:v>
                </c:pt>
                <c:pt idx="76">
                  <c:v>10.15999497074444</c:v>
                </c:pt>
                <c:pt idx="77">
                  <c:v>10.24176593046256</c:v>
                </c:pt>
                <c:pt idx="78">
                  <c:v>10.32486380846427</c:v>
                </c:pt>
                <c:pt idx="79">
                  <c:v>10.40932116731382</c:v>
                </c:pt>
                <c:pt idx="80">
                  <c:v>10.49517164380941</c:v>
                </c:pt>
                <c:pt idx="81">
                  <c:v>10.58244999365018</c:v>
                </c:pt>
                <c:pt idx="82">
                  <c:v>10.67119213835043</c:v>
                </c:pt>
                <c:pt idx="83">
                  <c:v>10.76143521453446</c:v>
                </c:pt>
                <c:pt idx="84">
                  <c:v>10.85321762575381</c:v>
                </c:pt>
                <c:pt idx="85">
                  <c:v>10.94657909697905</c:v>
                </c:pt>
                <c:pt idx="86">
                  <c:v>11.04156073192844</c:v>
                </c:pt>
                <c:pt idx="87">
                  <c:v>11.13820507340731</c:v>
                </c:pt>
                <c:pt idx="88">
                  <c:v>11.2365561668442</c:v>
                </c:pt>
                <c:pt idx="89">
                  <c:v>11.33665962722321</c:v>
                </c:pt>
                <c:pt idx="90">
                  <c:v>11.43856270962622</c:v>
                </c:pt>
                <c:pt idx="91">
                  <c:v>11.54231438361407</c:v>
                </c:pt>
                <c:pt idx="92">
                  <c:v>11.64796541169286</c:v>
                </c:pt>
                <c:pt idx="93">
                  <c:v>11.75556843212941</c:v>
                </c:pt>
                <c:pt idx="94">
                  <c:v>11.86517804639975</c:v>
                </c:pt>
                <c:pt idx="95">
                  <c:v>11.976850911576</c:v>
                </c:pt>
                <c:pt idx="96">
                  <c:v>12.09064583797982</c:v>
                </c:pt>
                <c:pt idx="97">
                  <c:v>12.20662389245646</c:v>
                </c:pt>
                <c:pt idx="98">
                  <c:v>12.32484850765</c:v>
                </c:pt>
                <c:pt idx="99">
                  <c:v>12.44538559769105</c:v>
                </c:pt>
                <c:pt idx="100">
                  <c:v>12.56830368073996</c:v>
                </c:pt>
                <c:pt idx="101">
                  <c:v>12.69367400886438</c:v>
                </c:pt>
                <c:pt idx="102">
                  <c:v>12.82157070576834</c:v>
                </c:pt>
                <c:pt idx="103">
                  <c:v>12.95207091293242</c:v>
                </c:pt>
                <c:pt idx="104">
                  <c:v>13.08525494477019</c:v>
                </c:pt>
                <c:pt idx="105">
                  <c:v>13.22120645345692</c:v>
                </c:pt>
                <c:pt idx="106">
                  <c:v>13.36001260414127</c:v>
                </c:pt>
                <c:pt idx="107">
                  <c:v>13.50176426131096</c:v>
                </c:pt>
                <c:pt idx="108">
                  <c:v>13.64655618715004</c:v>
                </c:pt>
                <c:pt idx="109">
                  <c:v>13.79448725279737</c:v>
                </c:pt>
                <c:pt idx="110">
                  <c:v>13.9456606634964</c:v>
                </c:pt>
                <c:pt idx="111">
                  <c:v>14.10018419871309</c:v>
                </c:pt>
                <c:pt idx="112">
                  <c:v>14.25817046839669</c:v>
                </c:pt>
                <c:pt idx="113">
                  <c:v>14.41973718666314</c:v>
                </c:pt>
                <c:pt idx="114">
                  <c:v>14.58500746429951</c:v>
                </c:pt>
                <c:pt idx="115">
                  <c:v>14.75411012161649</c:v>
                </c:pt>
                <c:pt idx="116">
                  <c:v>14.92718002332007</c:v>
                </c:pt>
                <c:pt idx="117">
                  <c:v>15.10435843723183</c:v>
                </c:pt>
                <c:pt idx="118">
                  <c:v>15.28579341886304</c:v>
                </c:pt>
                <c:pt idx="119">
                  <c:v>15.4716402240431</c:v>
                </c:pt>
                <c:pt idx="120">
                  <c:v>15.66206175201911</c:v>
                </c:pt>
                <c:pt idx="121">
                  <c:v>15.8572290216847</c:v>
                </c:pt>
                <c:pt idx="122">
                  <c:v>16.05732168386423</c:v>
                </c:pt>
                <c:pt idx="123">
                  <c:v>16.26252857287794</c:v>
                </c:pt>
                <c:pt idx="124">
                  <c:v>16.47304830094735</c:v>
                </c:pt>
                <c:pt idx="125">
                  <c:v>16.6890898993739</c:v>
                </c:pt>
                <c:pt idx="126">
                  <c:v>16.91087351084194</c:v>
                </c:pt>
                <c:pt idx="127">
                  <c:v>17.13863113766572</c:v>
                </c:pt>
                <c:pt idx="128">
                  <c:v>17.37260745132678</c:v>
                </c:pt>
                <c:pt idx="129">
                  <c:v>17.61306066923988</c:v>
                </c:pt>
                <c:pt idx="130">
                  <c:v>17.86026350535242</c:v>
                </c:pt>
                <c:pt idx="131">
                  <c:v>18.11450420193455</c:v>
                </c:pt>
                <c:pt idx="132">
                  <c:v>18.37608765076693</c:v>
                </c:pt>
                <c:pt idx="133">
                  <c:v>18.64533661289536</c:v>
                </c:pt>
                <c:pt idx="134">
                  <c:v>18.92259304721193</c:v>
                </c:pt>
                <c:pt idx="135">
                  <c:v>19.20821955936162</c:v>
                </c:pt>
                <c:pt idx="136">
                  <c:v>19.50260098388285</c:v>
                </c:pt>
                <c:pt idx="137">
                  <c:v>19.8061461140978</c:v>
                </c:pt>
                <c:pt idx="138">
                  <c:v>20.11928959610457</c:v>
                </c:pt>
                <c:pt idx="139">
                  <c:v>20.44249400532446</c:v>
                </c:pt>
                <c:pt idx="140">
                  <c:v>20.77625212646799</c:v>
                </c:pt>
                <c:pt idx="141">
                  <c:v>21.1210894605537</c:v>
                </c:pt>
                <c:pt idx="142">
                  <c:v>21.47756698580458</c:v>
                </c:pt>
                <c:pt idx="143">
                  <c:v>21.84628420293173</c:v>
                </c:pt>
                <c:pt idx="144">
                  <c:v>22.22788249957726</c:v>
                </c:pt>
                <c:pt idx="145">
                  <c:v>22.623048873635</c:v>
                </c:pt>
                <c:pt idx="146">
                  <c:v>23.03252006091784</c:v>
                </c:pt>
                <c:pt idx="147">
                  <c:v>23.45708711934599</c:v>
                </c:pt>
                <c:pt idx="148">
                  <c:v>23.89760052966921</c:v>
                </c:pt>
                <c:pt idx="149">
                  <c:v>24.35497588192415</c:v>
                </c:pt>
                <c:pt idx="150">
                  <c:v>24.83020022763092</c:v>
                </c:pt>
                <c:pt idx="151">
                  <c:v>25.32433919046926</c:v>
                </c:pt>
                <c:pt idx="152">
                  <c:v>25.83854494324031</c:v>
                </c:pt>
                <c:pt idx="153">
                  <c:v>26.37406517679373</c:v>
                </c:pt>
                <c:pt idx="154">
                  <c:v>26.93225320788008</c:v>
                </c:pt>
                <c:pt idx="155">
                  <c:v>27.5145793983084</c:v>
                </c:pt>
                <c:pt idx="156">
                  <c:v>28.12264408826534</c:v>
                </c:pt>
                <c:pt idx="157">
                  <c:v>28.75819228332729</c:v>
                </c:pt>
                <c:pt idx="158">
                  <c:v>29.42313037900411</c:v>
                </c:pt>
                <c:pt idx="159">
                  <c:v>30.11954526039819</c:v>
                </c:pt>
                <c:pt idx="160">
                  <c:v>30.84972618003407</c:v>
                </c:pt>
                <c:pt idx="161">
                  <c:v>31.61618989702606</c:v>
                </c:pt>
                <c:pt idx="162">
                  <c:v>32.42170965923172</c:v>
                </c:pt>
                <c:pt idx="163">
                  <c:v>33.26934873169348</c:v>
                </c:pt>
                <c:pt idx="164">
                  <c:v>34.16249932571779</c:v>
                </c:pt>
                <c:pt idx="165">
                  <c:v>35.10492797148952</c:v>
                </c:pt>
                <c:pt idx="166">
                  <c:v>36.10082861380984</c:v>
                </c:pt>
                <c:pt idx="167">
                  <c:v>37.15488500943278</c:v>
                </c:pt>
                <c:pt idx="168">
                  <c:v>38.27234438426519</c:v>
                </c:pt>
                <c:pt idx="169">
                  <c:v>39.45910479447461</c:v>
                </c:pt>
                <c:pt idx="170">
                  <c:v>40.72181926123744</c:v>
                </c:pt>
                <c:pt idx="171">
                  <c:v>42.06802056070318</c:v>
                </c:pt>
                <c:pt idx="172">
                  <c:v>43.50627161240102</c:v>
                </c:pt>
                <c:pt idx="173">
                  <c:v>45.04634780919355</c:v>
                </c:pt>
                <c:pt idx="174">
                  <c:v>46.69945949411826</c:v>
                </c:pt>
                <c:pt idx="175">
                  <c:v>48.47852529018644</c:v>
                </c:pt>
                <c:pt idx="176">
                  <c:v>50.39851038130866</c:v>
                </c:pt>
                <c:pt idx="177">
                  <c:v>52.47684849356813</c:v>
                </c:pt>
                <c:pt idx="178">
                  <c:v>54.7339727775664</c:v>
                </c:pt>
                <c:pt idx="179">
                  <c:v>57.19398985373345</c:v>
                </c:pt>
                <c:pt idx="180">
                  <c:v>59.88554418143752</c:v>
                </c:pt>
                <c:pt idx="181">
                  <c:v>62.84293854469462</c:v>
                </c:pt>
                <c:pt idx="182">
                  <c:v>66.10760379055568</c:v>
                </c:pt>
                <c:pt idx="183">
                  <c:v>69.7300517843013</c:v>
                </c:pt>
                <c:pt idx="184">
                  <c:v>73.77250767592476</c:v>
                </c:pt>
                <c:pt idx="185">
                  <c:v>78.31251411460771</c:v>
                </c:pt>
                <c:pt idx="186">
                  <c:v>83.44795356798587</c:v>
                </c:pt>
                <c:pt idx="187">
                  <c:v>89.30418538704427</c:v>
                </c:pt>
                <c:pt idx="188">
                  <c:v>96.04441488898734</c:v>
                </c:pt>
                <c:pt idx="189">
                  <c:v>103.8851414117393</c:v>
                </c:pt>
                <c:pt idx="190">
                  <c:v>113.1198457497801</c:v>
                </c:pt>
                <c:pt idx="191">
                  <c:v>124.1565441799263</c:v>
                </c:pt>
                <c:pt idx="192">
                  <c:v>137.5797033616524</c:v>
                </c:pt>
                <c:pt idx="193">
                  <c:v>154.2571873781314</c:v>
                </c:pt>
                <c:pt idx="194">
                  <c:v>175.5357196570214</c:v>
                </c:pt>
                <c:pt idx="195">
                  <c:v>203.6240055103619</c:v>
                </c:pt>
                <c:pt idx="196">
                  <c:v>242.4137567175099</c:v>
                </c:pt>
                <c:pt idx="197">
                  <c:v>299.459965662434</c:v>
                </c:pt>
                <c:pt idx="198">
                  <c:v>391.6177137531506</c:v>
                </c:pt>
                <c:pt idx="199">
                  <c:v>565.7142913714744</c:v>
                </c:pt>
                <c:pt idx="200">
                  <c:v>1018.492921474324</c:v>
                </c:pt>
              </c:numCache>
            </c:numRef>
          </c:yVal>
          <c:smooth val="0"/>
        </c:ser>
        <c:dLbls>
          <c:showLegendKey val="0"/>
          <c:showVal val="0"/>
          <c:showCatName val="0"/>
          <c:showSerName val="0"/>
          <c:showPercent val="0"/>
          <c:showBubbleSize val="0"/>
        </c:dLbls>
        <c:axId val="-2108833672"/>
        <c:axId val="-2108838968"/>
      </c:scatterChart>
      <c:valAx>
        <c:axId val="-2108833672"/>
        <c:scaling>
          <c:orientation val="maxMin"/>
          <c:max val="0.25"/>
          <c:min val="0.0"/>
        </c:scaling>
        <c:delete val="0"/>
        <c:axPos val="b"/>
        <c:title>
          <c:tx>
            <c:rich>
              <a:bodyPr/>
              <a:lstStyle/>
              <a:p>
                <a:pPr>
                  <a:defRPr sz="1400"/>
                </a:pPr>
                <a:r>
                  <a:rPr lang="fr-FR" sz="1400"/>
                  <a:t>Fraction melt extracted</a:t>
                </a:r>
              </a:p>
            </c:rich>
          </c:tx>
          <c:overlay val="0"/>
        </c:title>
        <c:numFmt formatCode="0.00" sourceLinked="0"/>
        <c:majorTickMark val="out"/>
        <c:minorTickMark val="none"/>
        <c:tickLblPos val="nextTo"/>
        <c:crossAx val="-2108838968"/>
        <c:crosses val="autoZero"/>
        <c:crossBetween val="midCat"/>
      </c:valAx>
      <c:valAx>
        <c:axId val="-2108838968"/>
        <c:scaling>
          <c:orientation val="minMax"/>
        </c:scaling>
        <c:delete val="0"/>
        <c:axPos val="l"/>
        <c:majorGridlines>
          <c:spPr>
            <a:ln>
              <a:noFill/>
            </a:ln>
          </c:spPr>
        </c:majorGridlines>
        <c:title>
          <c:tx>
            <c:rich>
              <a:bodyPr rot="-5400000" vert="horz"/>
              <a:lstStyle/>
              <a:p>
                <a:pPr>
                  <a:defRPr sz="1400"/>
                </a:pPr>
                <a:r>
                  <a:rPr lang="fr-FR" sz="1400"/>
                  <a:t>[Os]</a:t>
                </a:r>
                <a:r>
                  <a:rPr lang="fr-FR" sz="1400" baseline="0"/>
                  <a:t> in sulfide (ppm)</a:t>
                </a:r>
                <a:endParaRPr lang="fr-FR" sz="1400"/>
              </a:p>
            </c:rich>
          </c:tx>
          <c:layout>
            <c:manualLayout>
              <c:xMode val="edge"/>
              <c:yMode val="edge"/>
              <c:x val="0.0194986072423398"/>
              <c:y val="0.226453078611075"/>
            </c:manualLayout>
          </c:layout>
          <c:overlay val="0"/>
        </c:title>
        <c:numFmt formatCode="0" sourceLinked="0"/>
        <c:majorTickMark val="out"/>
        <c:minorTickMark val="none"/>
        <c:tickLblPos val="nextTo"/>
        <c:crossAx val="-2108833672"/>
        <c:crosses val="max"/>
        <c:crossBetween val="midCat"/>
      </c:valAx>
      <c:spPr>
        <a:noFill/>
        <a:ln>
          <a:solidFill>
            <a:schemeClr val="tx1"/>
          </a:solidFill>
        </a:ln>
      </c:spPr>
    </c:plotArea>
    <c:plotVisOnly val="1"/>
    <c:dispBlanksAs val="gap"/>
    <c:showDLblsOverMax val="0"/>
  </c:chart>
  <c:printSettings>
    <c:headerFooter/>
    <c:pageMargins b="1.0" l="0.75" r="0.75" t="1.0"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1"/>
          <c:order val="0"/>
          <c:xVal>
            <c:numRef>
              <c:f>'Non-modal partial melting'!$C$15:$C$215</c:f>
              <c:numCache>
                <c:formatCode>0</c:formatCode>
                <c:ptCount val="201"/>
                <c:pt idx="0">
                  <c:v>553.5101749999999</c:v>
                </c:pt>
                <c:pt idx="1">
                  <c:v>551.3101164914913</c:v>
                </c:pt>
                <c:pt idx="2">
                  <c:v>549.105649048096</c:v>
                </c:pt>
                <c:pt idx="3">
                  <c:v>546.8967594032094</c:v>
                </c:pt>
                <c:pt idx="4">
                  <c:v>544.6834342369477</c:v>
                </c:pt>
                <c:pt idx="5">
                  <c:v>542.4656601758793</c:v>
                </c:pt>
                <c:pt idx="6">
                  <c:v>540.2434237927564</c:v>
                </c:pt>
                <c:pt idx="7">
                  <c:v>538.0167116062436</c:v>
                </c:pt>
                <c:pt idx="8">
                  <c:v>535.785510080645</c:v>
                </c:pt>
                <c:pt idx="9">
                  <c:v>533.5498056256304</c:v>
                </c:pt>
                <c:pt idx="10">
                  <c:v>531.3095845959596</c:v>
                </c:pt>
                <c:pt idx="11">
                  <c:v>529.0648332912031</c:v>
                </c:pt>
                <c:pt idx="12">
                  <c:v>526.8155379554655</c:v>
                </c:pt>
                <c:pt idx="13">
                  <c:v>524.5616847771021</c:v>
                </c:pt>
                <c:pt idx="14">
                  <c:v>522.3032598884381</c:v>
                </c:pt>
                <c:pt idx="15">
                  <c:v>520.0402493654821</c:v>
                </c:pt>
                <c:pt idx="16">
                  <c:v>517.772639227642</c:v>
                </c:pt>
                <c:pt idx="17">
                  <c:v>515.5004154374363</c:v>
                </c:pt>
                <c:pt idx="18">
                  <c:v>513.2235639002035</c:v>
                </c:pt>
                <c:pt idx="19">
                  <c:v>510.9420704638123</c:v>
                </c:pt>
                <c:pt idx="20">
                  <c:v>508.6559209183672</c:v>
                </c:pt>
                <c:pt idx="21">
                  <c:v>506.3651009959141</c:v>
                </c:pt>
                <c:pt idx="22">
                  <c:v>504.069596370143</c:v>
                </c:pt>
                <c:pt idx="23">
                  <c:v>501.7693926560899</c:v>
                </c:pt>
                <c:pt idx="24">
                  <c:v>499.464475409836</c:v>
                </c:pt>
                <c:pt idx="25">
                  <c:v>497.154830128205</c:v>
                </c:pt>
                <c:pt idx="26">
                  <c:v>494.8404422484598</c:v>
                </c:pt>
                <c:pt idx="27">
                  <c:v>492.5212971479957</c:v>
                </c:pt>
                <c:pt idx="28">
                  <c:v>490.1973801440328</c:v>
                </c:pt>
                <c:pt idx="29">
                  <c:v>487.8686764933057</c:v>
                </c:pt>
                <c:pt idx="30">
                  <c:v>485.5351713917524</c:v>
                </c:pt>
                <c:pt idx="31">
                  <c:v>483.1968499742001</c:v>
                </c:pt>
                <c:pt idx="32">
                  <c:v>480.8536973140494</c:v>
                </c:pt>
                <c:pt idx="33">
                  <c:v>478.5056984229574</c:v>
                </c:pt>
                <c:pt idx="34">
                  <c:v>476.1528382505174</c:v>
                </c:pt>
                <c:pt idx="35">
                  <c:v>473.7951016839376</c:v>
                </c:pt>
                <c:pt idx="36">
                  <c:v>471.4324735477177</c:v>
                </c:pt>
                <c:pt idx="37">
                  <c:v>469.0649386033228</c:v>
                </c:pt>
                <c:pt idx="38">
                  <c:v>466.6924815488563</c:v>
                </c:pt>
                <c:pt idx="39">
                  <c:v>464.3150870187303</c:v>
                </c:pt>
                <c:pt idx="40">
                  <c:v>461.9327395833332</c:v>
                </c:pt>
                <c:pt idx="41">
                  <c:v>459.5454237486964</c:v>
                </c:pt>
                <c:pt idx="42">
                  <c:v>457.1531239561585</c:v>
                </c:pt>
                <c:pt idx="43">
                  <c:v>454.755824582027</c:v>
                </c:pt>
                <c:pt idx="44">
                  <c:v>452.3535099372383</c:v>
                </c:pt>
                <c:pt idx="45">
                  <c:v>449.9461642670155</c:v>
                </c:pt>
                <c:pt idx="46">
                  <c:v>447.5337717505239</c:v>
                </c:pt>
                <c:pt idx="47">
                  <c:v>445.1163165005245</c:v>
                </c:pt>
                <c:pt idx="48">
                  <c:v>442.693782563025</c:v>
                </c:pt>
                <c:pt idx="49">
                  <c:v>440.2661539169294</c:v>
                </c:pt>
                <c:pt idx="50">
                  <c:v>437.833414473684</c:v>
                </c:pt>
                <c:pt idx="51">
                  <c:v>435.3955480769229</c:v>
                </c:pt>
                <c:pt idx="52">
                  <c:v>432.9525385021095</c:v>
                </c:pt>
                <c:pt idx="53">
                  <c:v>430.5043694561772</c:v>
                </c:pt>
                <c:pt idx="54">
                  <c:v>428.0510245771668</c:v>
                </c:pt>
                <c:pt idx="55">
                  <c:v>425.5924874338622</c:v>
                </c:pt>
                <c:pt idx="56">
                  <c:v>423.1287415254235</c:v>
                </c:pt>
                <c:pt idx="57">
                  <c:v>420.6597702810178</c:v>
                </c:pt>
                <c:pt idx="58">
                  <c:v>418.1855570594478</c:v>
                </c:pt>
                <c:pt idx="59">
                  <c:v>415.7060851487776</c:v>
                </c:pt>
                <c:pt idx="60">
                  <c:v>413.2213377659572</c:v>
                </c:pt>
                <c:pt idx="61">
                  <c:v>410.7312980564428</c:v>
                </c:pt>
                <c:pt idx="62">
                  <c:v>408.2359490938164</c:v>
                </c:pt>
                <c:pt idx="63">
                  <c:v>405.7352738794021</c:v>
                </c:pt>
                <c:pt idx="64">
                  <c:v>403.2292553418802</c:v>
                </c:pt>
                <c:pt idx="65">
                  <c:v>400.7178763368981</c:v>
                </c:pt>
                <c:pt idx="66">
                  <c:v>398.2011196466807</c:v>
                </c:pt>
                <c:pt idx="67">
                  <c:v>395.6789679796353</c:v>
                </c:pt>
                <c:pt idx="68">
                  <c:v>393.1514039699568</c:v>
                </c:pt>
                <c:pt idx="69">
                  <c:v>390.6184101772286</c:v>
                </c:pt>
                <c:pt idx="70">
                  <c:v>388.0799690860212</c:v>
                </c:pt>
                <c:pt idx="71">
                  <c:v>385.5360631054895</c:v>
                </c:pt>
                <c:pt idx="72">
                  <c:v>382.9866745689652</c:v>
                </c:pt>
                <c:pt idx="73">
                  <c:v>380.4317857335488</c:v>
                </c:pt>
                <c:pt idx="74">
                  <c:v>377.8713787796974</c:v>
                </c:pt>
                <c:pt idx="75">
                  <c:v>375.3054358108106</c:v>
                </c:pt>
                <c:pt idx="76">
                  <c:v>372.7339388528136</c:v>
                </c:pt>
                <c:pt idx="77">
                  <c:v>370.1568698537375</c:v>
                </c:pt>
                <c:pt idx="78">
                  <c:v>367.5742106832969</c:v>
                </c:pt>
                <c:pt idx="79">
                  <c:v>364.9859431324645</c:v>
                </c:pt>
                <c:pt idx="80">
                  <c:v>362.3920489130432</c:v>
                </c:pt>
                <c:pt idx="81">
                  <c:v>359.7925096572359</c:v>
                </c:pt>
                <c:pt idx="82">
                  <c:v>357.1873069172111</c:v>
                </c:pt>
                <c:pt idx="83">
                  <c:v>354.5764221646671</c:v>
                </c:pt>
                <c:pt idx="84">
                  <c:v>351.9598367903927</c:v>
                </c:pt>
                <c:pt idx="85">
                  <c:v>349.3375321038248</c:v>
                </c:pt>
                <c:pt idx="86">
                  <c:v>346.7094893326037</c:v>
                </c:pt>
                <c:pt idx="87">
                  <c:v>344.0756896221246</c:v>
                </c:pt>
                <c:pt idx="88">
                  <c:v>341.4361140350875</c:v>
                </c:pt>
                <c:pt idx="89">
                  <c:v>338.7907435510425</c:v>
                </c:pt>
                <c:pt idx="90">
                  <c:v>336.1395590659338</c:v>
                </c:pt>
                <c:pt idx="91">
                  <c:v>333.4825413916388</c:v>
                </c:pt>
                <c:pt idx="92">
                  <c:v>330.8196712555063</c:v>
                </c:pt>
                <c:pt idx="93">
                  <c:v>328.1509292998895</c:v>
                </c:pt>
                <c:pt idx="94">
                  <c:v>325.4762960816774</c:v>
                </c:pt>
                <c:pt idx="95">
                  <c:v>322.7957520718229</c:v>
                </c:pt>
                <c:pt idx="96">
                  <c:v>320.109277654867</c:v>
                </c:pt>
                <c:pt idx="97">
                  <c:v>317.4168531284604</c:v>
                </c:pt>
                <c:pt idx="98">
                  <c:v>314.7184587028822</c:v>
                </c:pt>
                <c:pt idx="99">
                  <c:v>312.0140745005546</c:v>
                </c:pt>
                <c:pt idx="100">
                  <c:v>309.3036805555552</c:v>
                </c:pt>
                <c:pt idx="101">
                  <c:v>306.5872568131254</c:v>
                </c:pt>
                <c:pt idx="102">
                  <c:v>303.8647831291755</c:v>
                </c:pt>
                <c:pt idx="103">
                  <c:v>301.1362392697878</c:v>
                </c:pt>
                <c:pt idx="104">
                  <c:v>298.401604910714</c:v>
                </c:pt>
                <c:pt idx="105">
                  <c:v>295.6608596368711</c:v>
                </c:pt>
                <c:pt idx="106">
                  <c:v>292.9139829418341</c:v>
                </c:pt>
                <c:pt idx="107">
                  <c:v>290.1609542273233</c:v>
                </c:pt>
                <c:pt idx="108">
                  <c:v>287.4017528026902</c:v>
                </c:pt>
                <c:pt idx="109">
                  <c:v>284.6363578843992</c:v>
                </c:pt>
                <c:pt idx="110">
                  <c:v>281.8647485955052</c:v>
                </c:pt>
                <c:pt idx="111">
                  <c:v>279.086903965129</c:v>
                </c:pt>
                <c:pt idx="112">
                  <c:v>276.3028029279275</c:v>
                </c:pt>
                <c:pt idx="113">
                  <c:v>273.5124243235621</c:v>
                </c:pt>
                <c:pt idx="114">
                  <c:v>270.7157468961622</c:v>
                </c:pt>
                <c:pt idx="115">
                  <c:v>267.9127492937849</c:v>
                </c:pt>
                <c:pt idx="116">
                  <c:v>265.1034100678729</c:v>
                </c:pt>
                <c:pt idx="117">
                  <c:v>262.2877076727063</c:v>
                </c:pt>
                <c:pt idx="118">
                  <c:v>259.4656204648522</c:v>
                </c:pt>
                <c:pt idx="119">
                  <c:v>256.6371267026103</c:v>
                </c:pt>
                <c:pt idx="120">
                  <c:v>253.8022045454542</c:v>
                </c:pt>
                <c:pt idx="121">
                  <c:v>250.9608320534695</c:v>
                </c:pt>
                <c:pt idx="122">
                  <c:v>248.1129871867878</c:v>
                </c:pt>
                <c:pt idx="123">
                  <c:v>245.2586478050167</c:v>
                </c:pt>
                <c:pt idx="124">
                  <c:v>242.3977916666662</c:v>
                </c:pt>
                <c:pt idx="125">
                  <c:v>239.5303964285711</c:v>
                </c:pt>
                <c:pt idx="126">
                  <c:v>236.6564396453086</c:v>
                </c:pt>
                <c:pt idx="127">
                  <c:v>233.7758987686136</c:v>
                </c:pt>
                <c:pt idx="128">
                  <c:v>230.8887511467886</c:v>
                </c:pt>
                <c:pt idx="129">
                  <c:v>227.9949740241099</c:v>
                </c:pt>
                <c:pt idx="130">
                  <c:v>225.0945445402295</c:v>
                </c:pt>
                <c:pt idx="131">
                  <c:v>222.1874397295738</c:v>
                </c:pt>
                <c:pt idx="132">
                  <c:v>219.2736365207369</c:v>
                </c:pt>
                <c:pt idx="133">
                  <c:v>216.3531117358704</c:v>
                </c:pt>
                <c:pt idx="134">
                  <c:v>213.4258420900689</c:v>
                </c:pt>
                <c:pt idx="135">
                  <c:v>210.491804190751</c:v>
                </c:pt>
                <c:pt idx="136">
                  <c:v>207.5509745370366</c:v>
                </c:pt>
                <c:pt idx="137">
                  <c:v>204.6033295191189</c:v>
                </c:pt>
                <c:pt idx="138">
                  <c:v>201.648845417633</c:v>
                </c:pt>
                <c:pt idx="139">
                  <c:v>198.6874984030193</c:v>
                </c:pt>
                <c:pt idx="140">
                  <c:v>195.7192645348833</c:v>
                </c:pt>
                <c:pt idx="141">
                  <c:v>192.74411976135</c:v>
                </c:pt>
                <c:pt idx="142">
                  <c:v>189.7620399184145</c:v>
                </c:pt>
                <c:pt idx="143">
                  <c:v>186.7730007292878</c:v>
                </c:pt>
                <c:pt idx="144">
                  <c:v>183.7769778037379</c:v>
                </c:pt>
                <c:pt idx="145">
                  <c:v>180.7739466374264</c:v>
                </c:pt>
                <c:pt idx="146">
                  <c:v>177.7638826112408</c:v>
                </c:pt>
                <c:pt idx="147">
                  <c:v>174.7467609906209</c:v>
                </c:pt>
                <c:pt idx="148">
                  <c:v>171.7225569248822</c:v>
                </c:pt>
                <c:pt idx="149">
                  <c:v>168.691245446533</c:v>
                </c:pt>
                <c:pt idx="150">
                  <c:v>165.6528014705878</c:v>
                </c:pt>
                <c:pt idx="151">
                  <c:v>162.6071997938747</c:v>
                </c:pt>
                <c:pt idx="152">
                  <c:v>159.5544150943392</c:v>
                </c:pt>
                <c:pt idx="153">
                  <c:v>156.4944219303419</c:v>
                </c:pt>
                <c:pt idx="154">
                  <c:v>153.4271947399523</c:v>
                </c:pt>
                <c:pt idx="155">
                  <c:v>150.3527078402361</c:v>
                </c:pt>
                <c:pt idx="156">
                  <c:v>147.2709354265398</c:v>
                </c:pt>
                <c:pt idx="157">
                  <c:v>144.181851571767</c:v>
                </c:pt>
                <c:pt idx="158">
                  <c:v>141.0854302256527</c:v>
                </c:pt>
                <c:pt idx="159">
                  <c:v>137.9816452140304</c:v>
                </c:pt>
                <c:pt idx="160">
                  <c:v>134.8704702380947</c:v>
                </c:pt>
                <c:pt idx="161">
                  <c:v>131.7518788736586</c:v>
                </c:pt>
                <c:pt idx="162">
                  <c:v>128.6258445704052</c:v>
                </c:pt>
                <c:pt idx="163">
                  <c:v>125.4923406511345</c:v>
                </c:pt>
                <c:pt idx="164">
                  <c:v>122.3513403110043</c:v>
                </c:pt>
                <c:pt idx="165">
                  <c:v>119.202816616766</c:v>
                </c:pt>
                <c:pt idx="166">
                  <c:v>116.0467425059947</c:v>
                </c:pt>
                <c:pt idx="167">
                  <c:v>112.883090786314</c:v>
                </c:pt>
                <c:pt idx="168">
                  <c:v>109.7118341346148</c:v>
                </c:pt>
                <c:pt idx="169">
                  <c:v>106.532945096269</c:v>
                </c:pt>
                <c:pt idx="170">
                  <c:v>103.3463960843368</c:v>
                </c:pt>
                <c:pt idx="171">
                  <c:v>100.1521593787691</c:v>
                </c:pt>
                <c:pt idx="172">
                  <c:v>96.95020712560331</c:v>
                </c:pt>
                <c:pt idx="173">
                  <c:v>93.74051133615423</c:v>
                </c:pt>
                <c:pt idx="174">
                  <c:v>90.523043886198</c:v>
                </c:pt>
                <c:pt idx="175">
                  <c:v>87.29777651515097</c:v>
                </c:pt>
                <c:pt idx="176">
                  <c:v>84.06468082524217</c:v>
                </c:pt>
                <c:pt idx="177">
                  <c:v>80.8237282806799</c:v>
                </c:pt>
                <c:pt idx="178">
                  <c:v>77.57489020681211</c:v>
                </c:pt>
                <c:pt idx="179">
                  <c:v>74.31813778928075</c:v>
                </c:pt>
                <c:pt idx="180">
                  <c:v>71.05344207317013</c:v>
                </c:pt>
                <c:pt idx="181">
                  <c:v>67.78077396214835</c:v>
                </c:pt>
                <c:pt idx="182">
                  <c:v>64.50010421760331</c:v>
                </c:pt>
                <c:pt idx="183">
                  <c:v>61.21140345777174</c:v>
                </c:pt>
                <c:pt idx="184">
                  <c:v>57.91464215686214</c:v>
                </c:pt>
                <c:pt idx="185">
                  <c:v>54.60979064417117</c:v>
                </c:pt>
                <c:pt idx="186">
                  <c:v>51.29681910319351</c:v>
                </c:pt>
                <c:pt idx="187">
                  <c:v>47.97569757072504</c:v>
                </c:pt>
                <c:pt idx="188">
                  <c:v>44.64639593596</c:v>
                </c:pt>
                <c:pt idx="189">
                  <c:v>41.3088839395801</c:v>
                </c:pt>
                <c:pt idx="190">
                  <c:v>37.96313117283891</c:v>
                </c:pt>
                <c:pt idx="191">
                  <c:v>34.60910707663717</c:v>
                </c:pt>
                <c:pt idx="192">
                  <c:v>31.24678094059347</c:v>
                </c:pt>
                <c:pt idx="193">
                  <c:v>27.87612190210591</c:v>
                </c:pt>
                <c:pt idx="194">
                  <c:v>24.49709894540884</c:v>
                </c:pt>
                <c:pt idx="195">
                  <c:v>21.10968090062046</c:v>
                </c:pt>
                <c:pt idx="196">
                  <c:v>17.71383644278549</c:v>
                </c:pt>
                <c:pt idx="197">
                  <c:v>14.30953409090844</c:v>
                </c:pt>
                <c:pt idx="198">
                  <c:v>10.89674220698182</c:v>
                </c:pt>
                <c:pt idx="199">
                  <c:v>7.47542899500559</c:v>
                </c:pt>
                <c:pt idx="200">
                  <c:v>4.045562499999278</c:v>
                </c:pt>
              </c:numCache>
            </c:numRef>
          </c:xVal>
          <c:yVal>
            <c:numRef>
              <c:f>'Non-modal partial melting'!$S$15:$S$215</c:f>
              <c:numCache>
                <c:formatCode>0.000</c:formatCode>
                <c:ptCount val="201"/>
                <c:pt idx="0">
                  <c:v>0.33</c:v>
                </c:pt>
                <c:pt idx="1">
                  <c:v>0.329641657772189</c:v>
                </c:pt>
                <c:pt idx="2">
                  <c:v>0.3292787755862</c:v>
                </c:pt>
                <c:pt idx="3">
                  <c:v>0.328911307878368</c:v>
                </c:pt>
                <c:pt idx="4">
                  <c:v>0.328539208545976</c:v>
                </c:pt>
                <c:pt idx="5">
                  <c:v>0.328162430939558</c:v>
                </c:pt>
                <c:pt idx="6">
                  <c:v>0.327780927855086</c:v>
                </c:pt>
                <c:pt idx="7">
                  <c:v>0.327394651526009</c:v>
                </c:pt>
                <c:pt idx="8">
                  <c:v>0.327003553615168</c:v>
                </c:pt>
                <c:pt idx="9">
                  <c:v>0.32660758520657</c:v>
                </c:pt>
                <c:pt idx="10">
                  <c:v>0.326206696797017</c:v>
                </c:pt>
                <c:pt idx="11">
                  <c:v>0.325800838287596</c:v>
                </c:pt>
                <c:pt idx="12">
                  <c:v>0.325389958975019</c:v>
                </c:pt>
                <c:pt idx="13">
                  <c:v>0.324974007542818</c:v>
                </c:pt>
                <c:pt idx="14">
                  <c:v>0.324552932052382</c:v>
                </c:pt>
                <c:pt idx="15">
                  <c:v>0.324126679933839</c:v>
                </c:pt>
                <c:pt idx="16">
                  <c:v>0.323695197976788</c:v>
                </c:pt>
                <c:pt idx="17">
                  <c:v>0.323258432320854</c:v>
                </c:pt>
                <c:pt idx="18">
                  <c:v>0.322816328446092</c:v>
                </c:pt>
                <c:pt idx="19">
                  <c:v>0.32236883116321</c:v>
                </c:pt>
                <c:pt idx="20">
                  <c:v>0.321915884603633</c:v>
                </c:pt>
                <c:pt idx="21">
                  <c:v>0.321457432209379</c:v>
                </c:pt>
                <c:pt idx="22">
                  <c:v>0.320993416722763</c:v>
                </c:pt>
                <c:pt idx="23">
                  <c:v>0.320523780175915</c:v>
                </c:pt>
                <c:pt idx="24">
                  <c:v>0.320048463880115</c:v>
                </c:pt>
                <c:pt idx="25">
                  <c:v>0.319567408414929</c:v>
                </c:pt>
                <c:pt idx="26">
                  <c:v>0.319080553617163</c:v>
                </c:pt>
                <c:pt idx="27">
                  <c:v>0.318587838569605</c:v>
                </c:pt>
                <c:pt idx="28">
                  <c:v>0.318089201589575</c:v>
                </c:pt>
                <c:pt idx="29">
                  <c:v>0.317584580217261</c:v>
                </c:pt>
                <c:pt idx="30">
                  <c:v>0.317073911203845</c:v>
                </c:pt>
                <c:pt idx="31">
                  <c:v>0.316557130499418</c:v>
                </c:pt>
                <c:pt idx="32">
                  <c:v>0.316034173240663</c:v>
                </c:pt>
                <c:pt idx="33">
                  <c:v>0.31550497373833</c:v>
                </c:pt>
                <c:pt idx="34">
                  <c:v>0.314969465464461</c:v>
                </c:pt>
                <c:pt idx="35">
                  <c:v>0.314427581039396</c:v>
                </c:pt>
                <c:pt idx="36">
                  <c:v>0.313879252218534</c:v>
                </c:pt>
                <c:pt idx="37">
                  <c:v>0.313324409878844</c:v>
                </c:pt>
                <c:pt idx="38">
                  <c:v>0.312762984005131</c:v>
                </c:pt>
                <c:pt idx="39">
                  <c:v>0.312194903676046</c:v>
                </c:pt>
                <c:pt idx="40">
                  <c:v>0.311620097049832</c:v>
                </c:pt>
                <c:pt idx="41">
                  <c:v>0.311038491349805</c:v>
                </c:pt>
                <c:pt idx="42">
                  <c:v>0.310450012849559</c:v>
                </c:pt>
                <c:pt idx="43">
                  <c:v>0.309854586857896</c:v>
                </c:pt>
                <c:pt idx="44">
                  <c:v>0.30925213770347</c:v>
                </c:pt>
                <c:pt idx="45">
                  <c:v>0.308642588719136</c:v>
                </c:pt>
                <c:pt idx="46">
                  <c:v>0.308025862226005</c:v>
                </c:pt>
                <c:pt idx="47">
                  <c:v>0.307401879517193</c:v>
                </c:pt>
                <c:pt idx="48">
                  <c:v>0.306770560841262</c:v>
                </c:pt>
                <c:pt idx="49">
                  <c:v>0.306131825385335</c:v>
                </c:pt>
                <c:pt idx="50">
                  <c:v>0.305485591257893</c:v>
                </c:pt>
                <c:pt idx="51">
                  <c:v>0.304831775471241</c:v>
                </c:pt>
                <c:pt idx="52">
                  <c:v>0.304170293923621</c:v>
                </c:pt>
                <c:pt idx="53">
                  <c:v>0.303501061380993</c:v>
                </c:pt>
                <c:pt idx="54">
                  <c:v>0.302823991458454</c:v>
                </c:pt>
                <c:pt idx="55">
                  <c:v>0.302138996601285</c:v>
                </c:pt>
                <c:pt idx="56">
                  <c:v>0.301445988065642</c:v>
                </c:pt>
                <c:pt idx="57">
                  <c:v>0.300744875898852</c:v>
                </c:pt>
                <c:pt idx="58">
                  <c:v>0.300035568919327</c:v>
                </c:pt>
                <c:pt idx="59">
                  <c:v>0.299317974696077</c:v>
                </c:pt>
                <c:pt idx="60">
                  <c:v>0.298591999527817</c:v>
                </c:pt>
                <c:pt idx="61">
                  <c:v>0.297857548421657</c:v>
                </c:pt>
                <c:pt idx="62">
                  <c:v>0.297114525071362</c:v>
                </c:pt>
                <c:pt idx="63">
                  <c:v>0.296362831835177</c:v>
                </c:pt>
                <c:pt idx="64">
                  <c:v>0.295602369713207</c:v>
                </c:pt>
                <c:pt idx="65">
                  <c:v>0.294833038324338</c:v>
                </c:pt>
                <c:pt idx="66">
                  <c:v>0.294054735882687</c:v>
                </c:pt>
                <c:pt idx="67">
                  <c:v>0.293267359173577</c:v>
                </c:pt>
                <c:pt idx="68">
                  <c:v>0.292470803529016</c:v>
                </c:pt>
                <c:pt idx="69">
                  <c:v>0.291664962802681</c:v>
                </c:pt>
                <c:pt idx="70">
                  <c:v>0.290849729344376</c:v>
                </c:pt>
                <c:pt idx="71">
                  <c:v>0.290024993973977</c:v>
                </c:pt>
                <c:pt idx="72">
                  <c:v>0.289190645954824</c:v>
                </c:pt>
                <c:pt idx="73">
                  <c:v>0.288346572966568</c:v>
                </c:pt>
                <c:pt idx="74">
                  <c:v>0.28749266107745</c:v>
                </c:pt>
                <c:pt idx="75">
                  <c:v>0.286628794716002</c:v>
                </c:pt>
                <c:pt idx="76">
                  <c:v>0.285754856642149</c:v>
                </c:pt>
                <c:pt idx="77">
                  <c:v>0.284870727917705</c:v>
                </c:pt>
                <c:pt idx="78">
                  <c:v>0.283976287876248</c:v>
                </c:pt>
                <c:pt idx="79">
                  <c:v>0.28307141409235</c:v>
                </c:pt>
                <c:pt idx="80">
                  <c:v>0.282155982350161</c:v>
                </c:pt>
                <c:pt idx="81">
                  <c:v>0.281229866611308</c:v>
                </c:pt>
                <c:pt idx="82">
                  <c:v>0.280292938982122</c:v>
                </c:pt>
                <c:pt idx="83">
                  <c:v>0.279345069680148</c:v>
                </c:pt>
                <c:pt idx="84">
                  <c:v>0.278386126999937</c:v>
                </c:pt>
                <c:pt idx="85">
                  <c:v>0.277415977278096</c:v>
                </c:pt>
                <c:pt idx="86">
                  <c:v>0.276434484857578</c:v>
                </c:pt>
                <c:pt idx="87">
                  <c:v>0.275441512051193</c:v>
                </c:pt>
                <c:pt idx="88">
                  <c:v>0.27443691910432</c:v>
                </c:pt>
                <c:pt idx="89">
                  <c:v>0.273420564156799</c:v>
                </c:pt>
                <c:pt idx="90">
                  <c:v>0.272392303203983</c:v>
                </c:pt>
                <c:pt idx="91">
                  <c:v>0.271351990056926</c:v>
                </c:pt>
                <c:pt idx="92">
                  <c:v>0.27029947630169</c:v>
                </c:pt>
                <c:pt idx="93">
                  <c:v>0.269234611257738</c:v>
                </c:pt>
                <c:pt idx="94">
                  <c:v>0.268157241935408</c:v>
                </c:pt>
                <c:pt idx="95">
                  <c:v>0.267067212992414</c:v>
                </c:pt>
                <c:pt idx="96">
                  <c:v>0.265964366689383</c:v>
                </c:pt>
                <c:pt idx="97">
                  <c:v>0.264848542844373</c:v>
                </c:pt>
                <c:pt idx="98">
                  <c:v>0.263719578786368</c:v>
                </c:pt>
                <c:pt idx="99">
                  <c:v>0.262577309307705</c:v>
                </c:pt>
                <c:pt idx="100">
                  <c:v>0.261421566615412</c:v>
                </c:pt>
                <c:pt idx="101">
                  <c:v>0.260252180281438</c:v>
                </c:pt>
                <c:pt idx="102">
                  <c:v>0.259068977191719</c:v>
                </c:pt>
                <c:pt idx="103">
                  <c:v>0.25787178149408</c:v>
                </c:pt>
                <c:pt idx="104">
                  <c:v>0.256660414544917</c:v>
                </c:pt>
                <c:pt idx="105">
                  <c:v>0.255434694854639</c:v>
                </c:pt>
                <c:pt idx="106">
                  <c:v>0.25419443803183</c:v>
                </c:pt>
                <c:pt idx="107">
                  <c:v>0.252939456726098</c:v>
                </c:pt>
                <c:pt idx="108">
                  <c:v>0.251669560569583</c:v>
                </c:pt>
                <c:pt idx="109">
                  <c:v>0.250384556117063</c:v>
                </c:pt>
                <c:pt idx="110">
                  <c:v>0.249084246784655</c:v>
                </c:pt>
                <c:pt idx="111">
                  <c:v>0.247768432787032</c:v>
                </c:pt>
                <c:pt idx="112">
                  <c:v>0.246436911073152</c:v>
                </c:pt>
                <c:pt idx="113">
                  <c:v>0.245089475260433</c:v>
                </c:pt>
                <c:pt idx="114">
                  <c:v>0.243725915567329</c:v>
                </c:pt>
                <c:pt idx="115">
                  <c:v>0.242346018744287</c:v>
                </c:pt>
                <c:pt idx="116">
                  <c:v>0.24094956800301</c:v>
                </c:pt>
                <c:pt idx="117">
                  <c:v>0.239536342943989</c:v>
                </c:pt>
                <c:pt idx="118">
                  <c:v>0.238106119482266</c:v>
                </c:pt>
                <c:pt idx="119">
                  <c:v>0.236658669771353</c:v>
                </c:pt>
                <c:pt idx="120">
                  <c:v>0.235193762125278</c:v>
                </c:pt>
                <c:pt idx="121">
                  <c:v>0.233711160938688</c:v>
                </c:pt>
                <c:pt idx="122">
                  <c:v>0.232210626604958</c:v>
                </c:pt>
                <c:pt idx="123">
                  <c:v>0.230691915432244</c:v>
                </c:pt>
                <c:pt idx="124">
                  <c:v>0.229154779557433</c:v>
                </c:pt>
                <c:pt idx="125">
                  <c:v>0.227598966857907</c:v>
                </c:pt>
                <c:pt idx="126">
                  <c:v>0.226024220861071</c:v>
                </c:pt>
                <c:pt idx="127">
                  <c:v>0.224430280651578</c:v>
                </c:pt>
                <c:pt idx="128">
                  <c:v>0.222816880776175</c:v>
                </c:pt>
                <c:pt idx="129">
                  <c:v>0.221183751146105</c:v>
                </c:pt>
                <c:pt idx="130">
                  <c:v>0.219530616936988</c:v>
                </c:pt>
                <c:pt idx="131">
                  <c:v>0.217857198486109</c:v>
                </c:pt>
                <c:pt idx="132">
                  <c:v>0.216163211187028</c:v>
                </c:pt>
                <c:pt idx="133">
                  <c:v>0.214448365381435</c:v>
                </c:pt>
                <c:pt idx="134">
                  <c:v>0.212712366248168</c:v>
                </c:pt>
                <c:pt idx="135">
                  <c:v>0.210954913689297</c:v>
                </c:pt>
                <c:pt idx="136">
                  <c:v>0.209175702213194</c:v>
                </c:pt>
                <c:pt idx="137">
                  <c:v>0.20737442081449</c:v>
                </c:pt>
                <c:pt idx="138">
                  <c:v>0.205550752850825</c:v>
                </c:pt>
                <c:pt idx="139">
                  <c:v>0.203704375916284</c:v>
                </c:pt>
                <c:pt idx="140">
                  <c:v>0.201834961711429</c:v>
                </c:pt>
                <c:pt idx="141">
                  <c:v>0.199942175909796</c:v>
                </c:pt>
                <c:pt idx="142">
                  <c:v>0.198025678020773</c:v>
                </c:pt>
                <c:pt idx="143">
                  <c:v>0.196085121248724</c:v>
                </c:pt>
                <c:pt idx="144">
                  <c:v>0.194120152348241</c:v>
                </c:pt>
                <c:pt idx="145">
                  <c:v>0.19213041147541</c:v>
                </c:pt>
                <c:pt idx="146">
                  <c:v>0.190115532034949</c:v>
                </c:pt>
                <c:pt idx="147">
                  <c:v>0.188075140523095</c:v>
                </c:pt>
                <c:pt idx="148">
                  <c:v>0.186008856366096</c:v>
                </c:pt>
                <c:pt idx="149">
                  <c:v>0.183916291754162</c:v>
                </c:pt>
                <c:pt idx="150">
                  <c:v>0.181797051470731</c:v>
                </c:pt>
                <c:pt idx="151">
                  <c:v>0.179650732716889</c:v>
                </c:pt>
                <c:pt idx="152">
                  <c:v>0.177476924930793</c:v>
                </c:pt>
                <c:pt idx="153">
                  <c:v>0.175275209601918</c:v>
                </c:pt>
                <c:pt idx="154">
                  <c:v>0.173045160079959</c:v>
                </c:pt>
                <c:pt idx="155">
                  <c:v>0.170786341378213</c:v>
                </c:pt>
                <c:pt idx="156">
                  <c:v>0.16849830997125</c:v>
                </c:pt>
                <c:pt idx="157">
                  <c:v>0.166180613586674</c:v>
                </c:pt>
                <c:pt idx="158">
                  <c:v>0.163832790990781</c:v>
                </c:pt>
                <c:pt idx="159">
                  <c:v>0.161454371767897</c:v>
                </c:pt>
                <c:pt idx="160">
                  <c:v>0.159044876093182</c:v>
                </c:pt>
                <c:pt idx="161">
                  <c:v>0.15660381449867</c:v>
                </c:pt>
                <c:pt idx="162">
                  <c:v>0.154130687632316</c:v>
                </c:pt>
                <c:pt idx="163">
                  <c:v>0.151624986009791</c:v>
                </c:pt>
                <c:pt idx="164">
                  <c:v>0.149086189758786</c:v>
                </c:pt>
                <c:pt idx="165">
                  <c:v>0.146513768355548</c:v>
                </c:pt>
                <c:pt idx="166">
                  <c:v>0.143907180353379</c:v>
                </c:pt>
                <c:pt idx="167">
                  <c:v>0.141265873102802</c:v>
                </c:pt>
                <c:pt idx="168">
                  <c:v>0.138589282463106</c:v>
                </c:pt>
                <c:pt idx="169">
                  <c:v>0.135876832504944</c:v>
                </c:pt>
                <c:pt idx="170">
                  <c:v>0.133127935203679</c:v>
                </c:pt>
                <c:pt idx="171">
                  <c:v>0.130341990123113</c:v>
                </c:pt>
                <c:pt idx="172">
                  <c:v>0.127518384089279</c:v>
                </c:pt>
                <c:pt idx="173">
                  <c:v>0.124656490853891</c:v>
                </c:pt>
                <c:pt idx="174">
                  <c:v>0.121755670747112</c:v>
                </c:pt>
                <c:pt idx="175">
                  <c:v>0.118815270319199</c:v>
                </c:pt>
                <c:pt idx="176">
                  <c:v>0.115834621970639</c:v>
                </c:pt>
                <c:pt idx="177">
                  <c:v>0.11281304357033</c:v>
                </c:pt>
                <c:pt idx="178">
                  <c:v>0.109749838061348</c:v>
                </c:pt>
                <c:pt idx="179">
                  <c:v>0.106644293053845</c:v>
                </c:pt>
                <c:pt idx="180">
                  <c:v>0.103495680404562</c:v>
                </c:pt>
                <c:pt idx="181">
                  <c:v>0.100303255782467</c:v>
                </c:pt>
                <c:pt idx="182">
                  <c:v>0.0970662582199517</c:v>
                </c:pt>
                <c:pt idx="183">
                  <c:v>0.0937839096490541</c:v>
                </c:pt>
                <c:pt idx="184">
                  <c:v>0.0904554144220964</c:v>
                </c:pt>
                <c:pt idx="185">
                  <c:v>0.0870799588161393</c:v>
                </c:pt>
                <c:pt idx="186">
                  <c:v>0.0836567105206039</c:v>
                </c:pt>
                <c:pt idx="187">
                  <c:v>0.0801848181073957</c:v>
                </c:pt>
                <c:pt idx="188">
                  <c:v>0.076663410482826</c:v>
                </c:pt>
                <c:pt idx="189">
                  <c:v>0.0730915963205986</c:v>
                </c:pt>
                <c:pt idx="190">
                  <c:v>0.0694684634750955</c:v>
                </c:pt>
                <c:pt idx="191">
                  <c:v>0.0657930783741575</c:v>
                </c:pt>
                <c:pt idx="192">
                  <c:v>0.0620644853905181</c:v>
                </c:pt>
                <c:pt idx="193">
                  <c:v>0.0582817061910133</c:v>
                </c:pt>
                <c:pt idx="194">
                  <c:v>0.054443739062642</c:v>
                </c:pt>
                <c:pt idx="195">
                  <c:v>0.0505495582145122</c:v>
                </c:pt>
                <c:pt idx="196">
                  <c:v>0.0465981130546626</c:v>
                </c:pt>
                <c:pt idx="197">
                  <c:v>0.042588327440695</c:v>
                </c:pt>
                <c:pt idx="198">
                  <c:v>0.0385190989031063</c:v>
                </c:pt>
                <c:pt idx="199">
                  <c:v>0.0343892978401545</c:v>
                </c:pt>
                <c:pt idx="200">
                  <c:v>0.0301977666830316</c:v>
                </c:pt>
              </c:numCache>
            </c:numRef>
          </c:yVal>
          <c:smooth val="0"/>
        </c:ser>
        <c:ser>
          <c:idx val="2"/>
          <c:order val="1"/>
          <c:xVal>
            <c:numRef>
              <c:f>'Non-modal partial melting'!$C$15:$C$215</c:f>
              <c:numCache>
                <c:formatCode>0</c:formatCode>
                <c:ptCount val="201"/>
                <c:pt idx="0">
                  <c:v>553.5101749999999</c:v>
                </c:pt>
                <c:pt idx="1">
                  <c:v>551.3101164914913</c:v>
                </c:pt>
                <c:pt idx="2">
                  <c:v>549.105649048096</c:v>
                </c:pt>
                <c:pt idx="3">
                  <c:v>546.8967594032094</c:v>
                </c:pt>
                <c:pt idx="4">
                  <c:v>544.6834342369477</c:v>
                </c:pt>
                <c:pt idx="5">
                  <c:v>542.4656601758793</c:v>
                </c:pt>
                <c:pt idx="6">
                  <c:v>540.2434237927564</c:v>
                </c:pt>
                <c:pt idx="7">
                  <c:v>538.0167116062436</c:v>
                </c:pt>
                <c:pt idx="8">
                  <c:v>535.785510080645</c:v>
                </c:pt>
                <c:pt idx="9">
                  <c:v>533.5498056256304</c:v>
                </c:pt>
                <c:pt idx="10">
                  <c:v>531.3095845959596</c:v>
                </c:pt>
                <c:pt idx="11">
                  <c:v>529.0648332912031</c:v>
                </c:pt>
                <c:pt idx="12">
                  <c:v>526.8155379554655</c:v>
                </c:pt>
                <c:pt idx="13">
                  <c:v>524.5616847771021</c:v>
                </c:pt>
                <c:pt idx="14">
                  <c:v>522.3032598884381</c:v>
                </c:pt>
                <c:pt idx="15">
                  <c:v>520.0402493654821</c:v>
                </c:pt>
                <c:pt idx="16">
                  <c:v>517.772639227642</c:v>
                </c:pt>
                <c:pt idx="17">
                  <c:v>515.5004154374363</c:v>
                </c:pt>
                <c:pt idx="18">
                  <c:v>513.2235639002035</c:v>
                </c:pt>
                <c:pt idx="19">
                  <c:v>510.9420704638123</c:v>
                </c:pt>
                <c:pt idx="20">
                  <c:v>508.6559209183672</c:v>
                </c:pt>
                <c:pt idx="21">
                  <c:v>506.3651009959141</c:v>
                </c:pt>
                <c:pt idx="22">
                  <c:v>504.069596370143</c:v>
                </c:pt>
                <c:pt idx="23">
                  <c:v>501.7693926560899</c:v>
                </c:pt>
                <c:pt idx="24">
                  <c:v>499.464475409836</c:v>
                </c:pt>
                <c:pt idx="25">
                  <c:v>497.154830128205</c:v>
                </c:pt>
                <c:pt idx="26">
                  <c:v>494.8404422484598</c:v>
                </c:pt>
                <c:pt idx="27">
                  <c:v>492.5212971479957</c:v>
                </c:pt>
                <c:pt idx="28">
                  <c:v>490.1973801440328</c:v>
                </c:pt>
                <c:pt idx="29">
                  <c:v>487.8686764933057</c:v>
                </c:pt>
                <c:pt idx="30">
                  <c:v>485.5351713917524</c:v>
                </c:pt>
                <c:pt idx="31">
                  <c:v>483.1968499742001</c:v>
                </c:pt>
                <c:pt idx="32">
                  <c:v>480.8536973140494</c:v>
                </c:pt>
                <c:pt idx="33">
                  <c:v>478.5056984229574</c:v>
                </c:pt>
                <c:pt idx="34">
                  <c:v>476.1528382505174</c:v>
                </c:pt>
                <c:pt idx="35">
                  <c:v>473.7951016839376</c:v>
                </c:pt>
                <c:pt idx="36">
                  <c:v>471.4324735477177</c:v>
                </c:pt>
                <c:pt idx="37">
                  <c:v>469.0649386033228</c:v>
                </c:pt>
                <c:pt idx="38">
                  <c:v>466.6924815488563</c:v>
                </c:pt>
                <c:pt idx="39">
                  <c:v>464.3150870187303</c:v>
                </c:pt>
                <c:pt idx="40">
                  <c:v>461.9327395833332</c:v>
                </c:pt>
                <c:pt idx="41">
                  <c:v>459.5454237486964</c:v>
                </c:pt>
                <c:pt idx="42">
                  <c:v>457.1531239561585</c:v>
                </c:pt>
                <c:pt idx="43">
                  <c:v>454.755824582027</c:v>
                </c:pt>
                <c:pt idx="44">
                  <c:v>452.3535099372383</c:v>
                </c:pt>
                <c:pt idx="45">
                  <c:v>449.9461642670155</c:v>
                </c:pt>
                <c:pt idx="46">
                  <c:v>447.5337717505239</c:v>
                </c:pt>
                <c:pt idx="47">
                  <c:v>445.1163165005245</c:v>
                </c:pt>
                <c:pt idx="48">
                  <c:v>442.693782563025</c:v>
                </c:pt>
                <c:pt idx="49">
                  <c:v>440.2661539169294</c:v>
                </c:pt>
                <c:pt idx="50">
                  <c:v>437.833414473684</c:v>
                </c:pt>
                <c:pt idx="51">
                  <c:v>435.3955480769229</c:v>
                </c:pt>
                <c:pt idx="52">
                  <c:v>432.9525385021095</c:v>
                </c:pt>
                <c:pt idx="53">
                  <c:v>430.5043694561772</c:v>
                </c:pt>
                <c:pt idx="54">
                  <c:v>428.0510245771668</c:v>
                </c:pt>
                <c:pt idx="55">
                  <c:v>425.5924874338622</c:v>
                </c:pt>
                <c:pt idx="56">
                  <c:v>423.1287415254235</c:v>
                </c:pt>
                <c:pt idx="57">
                  <c:v>420.6597702810178</c:v>
                </c:pt>
                <c:pt idx="58">
                  <c:v>418.1855570594478</c:v>
                </c:pt>
                <c:pt idx="59">
                  <c:v>415.7060851487776</c:v>
                </c:pt>
                <c:pt idx="60">
                  <c:v>413.2213377659572</c:v>
                </c:pt>
                <c:pt idx="61">
                  <c:v>410.7312980564428</c:v>
                </c:pt>
                <c:pt idx="62">
                  <c:v>408.2359490938164</c:v>
                </c:pt>
                <c:pt idx="63">
                  <c:v>405.7352738794021</c:v>
                </c:pt>
                <c:pt idx="64">
                  <c:v>403.2292553418802</c:v>
                </c:pt>
                <c:pt idx="65">
                  <c:v>400.7178763368981</c:v>
                </c:pt>
                <c:pt idx="66">
                  <c:v>398.2011196466807</c:v>
                </c:pt>
                <c:pt idx="67">
                  <c:v>395.6789679796353</c:v>
                </c:pt>
                <c:pt idx="68">
                  <c:v>393.1514039699568</c:v>
                </c:pt>
                <c:pt idx="69">
                  <c:v>390.6184101772286</c:v>
                </c:pt>
                <c:pt idx="70">
                  <c:v>388.0799690860212</c:v>
                </c:pt>
                <c:pt idx="71">
                  <c:v>385.5360631054895</c:v>
                </c:pt>
                <c:pt idx="72">
                  <c:v>382.9866745689652</c:v>
                </c:pt>
                <c:pt idx="73">
                  <c:v>380.4317857335488</c:v>
                </c:pt>
                <c:pt idx="74">
                  <c:v>377.8713787796974</c:v>
                </c:pt>
                <c:pt idx="75">
                  <c:v>375.3054358108106</c:v>
                </c:pt>
                <c:pt idx="76">
                  <c:v>372.7339388528136</c:v>
                </c:pt>
                <c:pt idx="77">
                  <c:v>370.1568698537375</c:v>
                </c:pt>
                <c:pt idx="78">
                  <c:v>367.5742106832969</c:v>
                </c:pt>
                <c:pt idx="79">
                  <c:v>364.9859431324645</c:v>
                </c:pt>
                <c:pt idx="80">
                  <c:v>362.3920489130432</c:v>
                </c:pt>
                <c:pt idx="81">
                  <c:v>359.7925096572359</c:v>
                </c:pt>
                <c:pt idx="82">
                  <c:v>357.1873069172111</c:v>
                </c:pt>
                <c:pt idx="83">
                  <c:v>354.5764221646671</c:v>
                </c:pt>
                <c:pt idx="84">
                  <c:v>351.9598367903927</c:v>
                </c:pt>
                <c:pt idx="85">
                  <c:v>349.3375321038248</c:v>
                </c:pt>
                <c:pt idx="86">
                  <c:v>346.7094893326037</c:v>
                </c:pt>
                <c:pt idx="87">
                  <c:v>344.0756896221246</c:v>
                </c:pt>
                <c:pt idx="88">
                  <c:v>341.4361140350875</c:v>
                </c:pt>
                <c:pt idx="89">
                  <c:v>338.7907435510425</c:v>
                </c:pt>
                <c:pt idx="90">
                  <c:v>336.1395590659338</c:v>
                </c:pt>
                <c:pt idx="91">
                  <c:v>333.4825413916388</c:v>
                </c:pt>
                <c:pt idx="92">
                  <c:v>330.8196712555063</c:v>
                </c:pt>
                <c:pt idx="93">
                  <c:v>328.1509292998895</c:v>
                </c:pt>
                <c:pt idx="94">
                  <c:v>325.4762960816774</c:v>
                </c:pt>
                <c:pt idx="95">
                  <c:v>322.7957520718229</c:v>
                </c:pt>
                <c:pt idx="96">
                  <c:v>320.109277654867</c:v>
                </c:pt>
                <c:pt idx="97">
                  <c:v>317.4168531284604</c:v>
                </c:pt>
                <c:pt idx="98">
                  <c:v>314.7184587028822</c:v>
                </c:pt>
                <c:pt idx="99">
                  <c:v>312.0140745005546</c:v>
                </c:pt>
                <c:pt idx="100">
                  <c:v>309.3036805555552</c:v>
                </c:pt>
                <c:pt idx="101">
                  <c:v>306.5872568131254</c:v>
                </c:pt>
                <c:pt idx="102">
                  <c:v>303.8647831291755</c:v>
                </c:pt>
                <c:pt idx="103">
                  <c:v>301.1362392697878</c:v>
                </c:pt>
                <c:pt idx="104">
                  <c:v>298.401604910714</c:v>
                </c:pt>
                <c:pt idx="105">
                  <c:v>295.6608596368711</c:v>
                </c:pt>
                <c:pt idx="106">
                  <c:v>292.9139829418341</c:v>
                </c:pt>
                <c:pt idx="107">
                  <c:v>290.1609542273233</c:v>
                </c:pt>
                <c:pt idx="108">
                  <c:v>287.4017528026902</c:v>
                </c:pt>
                <c:pt idx="109">
                  <c:v>284.6363578843992</c:v>
                </c:pt>
                <c:pt idx="110">
                  <c:v>281.8647485955052</c:v>
                </c:pt>
                <c:pt idx="111">
                  <c:v>279.086903965129</c:v>
                </c:pt>
                <c:pt idx="112">
                  <c:v>276.3028029279275</c:v>
                </c:pt>
                <c:pt idx="113">
                  <c:v>273.5124243235621</c:v>
                </c:pt>
                <c:pt idx="114">
                  <c:v>270.7157468961622</c:v>
                </c:pt>
                <c:pt idx="115">
                  <c:v>267.9127492937849</c:v>
                </c:pt>
                <c:pt idx="116">
                  <c:v>265.1034100678729</c:v>
                </c:pt>
                <c:pt idx="117">
                  <c:v>262.2877076727063</c:v>
                </c:pt>
                <c:pt idx="118">
                  <c:v>259.4656204648522</c:v>
                </c:pt>
                <c:pt idx="119">
                  <c:v>256.6371267026103</c:v>
                </c:pt>
                <c:pt idx="120">
                  <c:v>253.8022045454542</c:v>
                </c:pt>
                <c:pt idx="121">
                  <c:v>250.9608320534695</c:v>
                </c:pt>
                <c:pt idx="122">
                  <c:v>248.1129871867878</c:v>
                </c:pt>
                <c:pt idx="123">
                  <c:v>245.2586478050167</c:v>
                </c:pt>
                <c:pt idx="124">
                  <c:v>242.3977916666662</c:v>
                </c:pt>
                <c:pt idx="125">
                  <c:v>239.5303964285711</c:v>
                </c:pt>
                <c:pt idx="126">
                  <c:v>236.6564396453086</c:v>
                </c:pt>
                <c:pt idx="127">
                  <c:v>233.7758987686136</c:v>
                </c:pt>
                <c:pt idx="128">
                  <c:v>230.8887511467886</c:v>
                </c:pt>
                <c:pt idx="129">
                  <c:v>227.9949740241099</c:v>
                </c:pt>
                <c:pt idx="130">
                  <c:v>225.0945445402295</c:v>
                </c:pt>
                <c:pt idx="131">
                  <c:v>222.1874397295738</c:v>
                </c:pt>
                <c:pt idx="132">
                  <c:v>219.2736365207369</c:v>
                </c:pt>
                <c:pt idx="133">
                  <c:v>216.3531117358704</c:v>
                </c:pt>
                <c:pt idx="134">
                  <c:v>213.4258420900689</c:v>
                </c:pt>
                <c:pt idx="135">
                  <c:v>210.491804190751</c:v>
                </c:pt>
                <c:pt idx="136">
                  <c:v>207.5509745370366</c:v>
                </c:pt>
                <c:pt idx="137">
                  <c:v>204.6033295191189</c:v>
                </c:pt>
                <c:pt idx="138">
                  <c:v>201.648845417633</c:v>
                </c:pt>
                <c:pt idx="139">
                  <c:v>198.6874984030193</c:v>
                </c:pt>
                <c:pt idx="140">
                  <c:v>195.7192645348833</c:v>
                </c:pt>
                <c:pt idx="141">
                  <c:v>192.74411976135</c:v>
                </c:pt>
                <c:pt idx="142">
                  <c:v>189.7620399184145</c:v>
                </c:pt>
                <c:pt idx="143">
                  <c:v>186.7730007292878</c:v>
                </c:pt>
                <c:pt idx="144">
                  <c:v>183.7769778037379</c:v>
                </c:pt>
                <c:pt idx="145">
                  <c:v>180.7739466374264</c:v>
                </c:pt>
                <c:pt idx="146">
                  <c:v>177.7638826112408</c:v>
                </c:pt>
                <c:pt idx="147">
                  <c:v>174.7467609906209</c:v>
                </c:pt>
                <c:pt idx="148">
                  <c:v>171.7225569248822</c:v>
                </c:pt>
                <c:pt idx="149">
                  <c:v>168.691245446533</c:v>
                </c:pt>
                <c:pt idx="150">
                  <c:v>165.6528014705878</c:v>
                </c:pt>
                <c:pt idx="151">
                  <c:v>162.6071997938747</c:v>
                </c:pt>
                <c:pt idx="152">
                  <c:v>159.5544150943392</c:v>
                </c:pt>
                <c:pt idx="153">
                  <c:v>156.4944219303419</c:v>
                </c:pt>
                <c:pt idx="154">
                  <c:v>153.4271947399523</c:v>
                </c:pt>
                <c:pt idx="155">
                  <c:v>150.3527078402361</c:v>
                </c:pt>
                <c:pt idx="156">
                  <c:v>147.2709354265398</c:v>
                </c:pt>
                <c:pt idx="157">
                  <c:v>144.181851571767</c:v>
                </c:pt>
                <c:pt idx="158">
                  <c:v>141.0854302256527</c:v>
                </c:pt>
                <c:pt idx="159">
                  <c:v>137.9816452140304</c:v>
                </c:pt>
                <c:pt idx="160">
                  <c:v>134.8704702380947</c:v>
                </c:pt>
                <c:pt idx="161">
                  <c:v>131.7518788736586</c:v>
                </c:pt>
                <c:pt idx="162">
                  <c:v>128.6258445704052</c:v>
                </c:pt>
                <c:pt idx="163">
                  <c:v>125.4923406511345</c:v>
                </c:pt>
                <c:pt idx="164">
                  <c:v>122.3513403110043</c:v>
                </c:pt>
                <c:pt idx="165">
                  <c:v>119.202816616766</c:v>
                </c:pt>
                <c:pt idx="166">
                  <c:v>116.0467425059947</c:v>
                </c:pt>
                <c:pt idx="167">
                  <c:v>112.883090786314</c:v>
                </c:pt>
                <c:pt idx="168">
                  <c:v>109.7118341346148</c:v>
                </c:pt>
                <c:pt idx="169">
                  <c:v>106.532945096269</c:v>
                </c:pt>
                <c:pt idx="170">
                  <c:v>103.3463960843368</c:v>
                </c:pt>
                <c:pt idx="171">
                  <c:v>100.1521593787691</c:v>
                </c:pt>
                <c:pt idx="172">
                  <c:v>96.95020712560331</c:v>
                </c:pt>
                <c:pt idx="173">
                  <c:v>93.74051133615423</c:v>
                </c:pt>
                <c:pt idx="174">
                  <c:v>90.523043886198</c:v>
                </c:pt>
                <c:pt idx="175">
                  <c:v>87.29777651515097</c:v>
                </c:pt>
                <c:pt idx="176">
                  <c:v>84.06468082524217</c:v>
                </c:pt>
                <c:pt idx="177">
                  <c:v>80.8237282806799</c:v>
                </c:pt>
                <c:pt idx="178">
                  <c:v>77.57489020681211</c:v>
                </c:pt>
                <c:pt idx="179">
                  <c:v>74.31813778928075</c:v>
                </c:pt>
                <c:pt idx="180">
                  <c:v>71.05344207317013</c:v>
                </c:pt>
                <c:pt idx="181">
                  <c:v>67.78077396214835</c:v>
                </c:pt>
                <c:pt idx="182">
                  <c:v>64.50010421760331</c:v>
                </c:pt>
                <c:pt idx="183">
                  <c:v>61.21140345777174</c:v>
                </c:pt>
                <c:pt idx="184">
                  <c:v>57.91464215686214</c:v>
                </c:pt>
                <c:pt idx="185">
                  <c:v>54.60979064417117</c:v>
                </c:pt>
                <c:pt idx="186">
                  <c:v>51.29681910319351</c:v>
                </c:pt>
                <c:pt idx="187">
                  <c:v>47.97569757072504</c:v>
                </c:pt>
                <c:pt idx="188">
                  <c:v>44.64639593596</c:v>
                </c:pt>
                <c:pt idx="189">
                  <c:v>41.3088839395801</c:v>
                </c:pt>
                <c:pt idx="190">
                  <c:v>37.96313117283891</c:v>
                </c:pt>
                <c:pt idx="191">
                  <c:v>34.60910707663717</c:v>
                </c:pt>
                <c:pt idx="192">
                  <c:v>31.24678094059347</c:v>
                </c:pt>
                <c:pt idx="193">
                  <c:v>27.87612190210591</c:v>
                </c:pt>
                <c:pt idx="194">
                  <c:v>24.49709894540884</c:v>
                </c:pt>
                <c:pt idx="195">
                  <c:v>21.10968090062046</c:v>
                </c:pt>
                <c:pt idx="196">
                  <c:v>17.71383644278549</c:v>
                </c:pt>
                <c:pt idx="197">
                  <c:v>14.30953409090844</c:v>
                </c:pt>
                <c:pt idx="198">
                  <c:v>10.89674220698182</c:v>
                </c:pt>
                <c:pt idx="199">
                  <c:v>7.47542899500559</c:v>
                </c:pt>
                <c:pt idx="200">
                  <c:v>4.045562499999278</c:v>
                </c:pt>
              </c:numCache>
            </c:numRef>
          </c:xVal>
          <c:yVal>
            <c:numRef>
              <c:f>'Non-modal partial melting'!$S$15:$S$215</c:f>
              <c:numCache>
                <c:formatCode>0.000</c:formatCode>
                <c:ptCount val="201"/>
                <c:pt idx="0">
                  <c:v>0.33</c:v>
                </c:pt>
                <c:pt idx="1">
                  <c:v>0.329641657772189</c:v>
                </c:pt>
                <c:pt idx="2">
                  <c:v>0.3292787755862</c:v>
                </c:pt>
                <c:pt idx="3">
                  <c:v>0.328911307878368</c:v>
                </c:pt>
                <c:pt idx="4">
                  <c:v>0.328539208545976</c:v>
                </c:pt>
                <c:pt idx="5">
                  <c:v>0.328162430939558</c:v>
                </c:pt>
                <c:pt idx="6">
                  <c:v>0.327780927855086</c:v>
                </c:pt>
                <c:pt idx="7">
                  <c:v>0.327394651526009</c:v>
                </c:pt>
                <c:pt idx="8">
                  <c:v>0.327003553615168</c:v>
                </c:pt>
                <c:pt idx="9">
                  <c:v>0.32660758520657</c:v>
                </c:pt>
                <c:pt idx="10">
                  <c:v>0.326206696797017</c:v>
                </c:pt>
                <c:pt idx="11">
                  <c:v>0.325800838287596</c:v>
                </c:pt>
                <c:pt idx="12">
                  <c:v>0.325389958975019</c:v>
                </c:pt>
                <c:pt idx="13">
                  <c:v>0.324974007542818</c:v>
                </c:pt>
                <c:pt idx="14">
                  <c:v>0.324552932052382</c:v>
                </c:pt>
                <c:pt idx="15">
                  <c:v>0.324126679933839</c:v>
                </c:pt>
                <c:pt idx="16">
                  <c:v>0.323695197976788</c:v>
                </c:pt>
                <c:pt idx="17">
                  <c:v>0.323258432320854</c:v>
                </c:pt>
                <c:pt idx="18">
                  <c:v>0.322816328446092</c:v>
                </c:pt>
                <c:pt idx="19">
                  <c:v>0.32236883116321</c:v>
                </c:pt>
                <c:pt idx="20">
                  <c:v>0.321915884603633</c:v>
                </c:pt>
                <c:pt idx="21">
                  <c:v>0.321457432209379</c:v>
                </c:pt>
                <c:pt idx="22">
                  <c:v>0.320993416722763</c:v>
                </c:pt>
                <c:pt idx="23">
                  <c:v>0.320523780175915</c:v>
                </c:pt>
                <c:pt idx="24">
                  <c:v>0.320048463880115</c:v>
                </c:pt>
                <c:pt idx="25">
                  <c:v>0.319567408414929</c:v>
                </c:pt>
                <c:pt idx="26">
                  <c:v>0.319080553617163</c:v>
                </c:pt>
                <c:pt idx="27">
                  <c:v>0.318587838569605</c:v>
                </c:pt>
                <c:pt idx="28">
                  <c:v>0.318089201589575</c:v>
                </c:pt>
                <c:pt idx="29">
                  <c:v>0.317584580217261</c:v>
                </c:pt>
                <c:pt idx="30">
                  <c:v>0.317073911203845</c:v>
                </c:pt>
                <c:pt idx="31">
                  <c:v>0.316557130499418</c:v>
                </c:pt>
                <c:pt idx="32">
                  <c:v>0.316034173240663</c:v>
                </c:pt>
                <c:pt idx="33">
                  <c:v>0.31550497373833</c:v>
                </c:pt>
                <c:pt idx="34">
                  <c:v>0.314969465464461</c:v>
                </c:pt>
                <c:pt idx="35">
                  <c:v>0.314427581039396</c:v>
                </c:pt>
                <c:pt idx="36">
                  <c:v>0.313879252218534</c:v>
                </c:pt>
                <c:pt idx="37">
                  <c:v>0.313324409878844</c:v>
                </c:pt>
                <c:pt idx="38">
                  <c:v>0.312762984005131</c:v>
                </c:pt>
                <c:pt idx="39">
                  <c:v>0.312194903676046</c:v>
                </c:pt>
                <c:pt idx="40">
                  <c:v>0.311620097049832</c:v>
                </c:pt>
                <c:pt idx="41">
                  <c:v>0.311038491349805</c:v>
                </c:pt>
                <c:pt idx="42">
                  <c:v>0.310450012849559</c:v>
                </c:pt>
                <c:pt idx="43">
                  <c:v>0.309854586857896</c:v>
                </c:pt>
                <c:pt idx="44">
                  <c:v>0.30925213770347</c:v>
                </c:pt>
                <c:pt idx="45">
                  <c:v>0.308642588719136</c:v>
                </c:pt>
                <c:pt idx="46">
                  <c:v>0.308025862226005</c:v>
                </c:pt>
                <c:pt idx="47">
                  <c:v>0.307401879517193</c:v>
                </c:pt>
                <c:pt idx="48">
                  <c:v>0.306770560841262</c:v>
                </c:pt>
                <c:pt idx="49">
                  <c:v>0.306131825385335</c:v>
                </c:pt>
                <c:pt idx="50">
                  <c:v>0.305485591257893</c:v>
                </c:pt>
                <c:pt idx="51">
                  <c:v>0.304831775471241</c:v>
                </c:pt>
                <c:pt idx="52">
                  <c:v>0.304170293923621</c:v>
                </c:pt>
                <c:pt idx="53">
                  <c:v>0.303501061380993</c:v>
                </c:pt>
                <c:pt idx="54">
                  <c:v>0.302823991458454</c:v>
                </c:pt>
                <c:pt idx="55">
                  <c:v>0.302138996601285</c:v>
                </c:pt>
                <c:pt idx="56">
                  <c:v>0.301445988065642</c:v>
                </c:pt>
                <c:pt idx="57">
                  <c:v>0.300744875898852</c:v>
                </c:pt>
                <c:pt idx="58">
                  <c:v>0.300035568919327</c:v>
                </c:pt>
                <c:pt idx="59">
                  <c:v>0.299317974696077</c:v>
                </c:pt>
                <c:pt idx="60">
                  <c:v>0.298591999527817</c:v>
                </c:pt>
                <c:pt idx="61">
                  <c:v>0.297857548421657</c:v>
                </c:pt>
                <c:pt idx="62">
                  <c:v>0.297114525071362</c:v>
                </c:pt>
                <c:pt idx="63">
                  <c:v>0.296362831835177</c:v>
                </c:pt>
                <c:pt idx="64">
                  <c:v>0.295602369713207</c:v>
                </c:pt>
                <c:pt idx="65">
                  <c:v>0.294833038324338</c:v>
                </c:pt>
                <c:pt idx="66">
                  <c:v>0.294054735882687</c:v>
                </c:pt>
                <c:pt idx="67">
                  <c:v>0.293267359173577</c:v>
                </c:pt>
                <c:pt idx="68">
                  <c:v>0.292470803529016</c:v>
                </c:pt>
                <c:pt idx="69">
                  <c:v>0.291664962802681</c:v>
                </c:pt>
                <c:pt idx="70">
                  <c:v>0.290849729344376</c:v>
                </c:pt>
                <c:pt idx="71">
                  <c:v>0.290024993973977</c:v>
                </c:pt>
                <c:pt idx="72">
                  <c:v>0.289190645954824</c:v>
                </c:pt>
                <c:pt idx="73">
                  <c:v>0.288346572966568</c:v>
                </c:pt>
                <c:pt idx="74">
                  <c:v>0.28749266107745</c:v>
                </c:pt>
                <c:pt idx="75">
                  <c:v>0.286628794716002</c:v>
                </c:pt>
                <c:pt idx="76">
                  <c:v>0.285754856642149</c:v>
                </c:pt>
                <c:pt idx="77">
                  <c:v>0.284870727917705</c:v>
                </c:pt>
                <c:pt idx="78">
                  <c:v>0.283976287876248</c:v>
                </c:pt>
                <c:pt idx="79">
                  <c:v>0.28307141409235</c:v>
                </c:pt>
                <c:pt idx="80">
                  <c:v>0.282155982350161</c:v>
                </c:pt>
                <c:pt idx="81">
                  <c:v>0.281229866611308</c:v>
                </c:pt>
                <c:pt idx="82">
                  <c:v>0.280292938982122</c:v>
                </c:pt>
                <c:pt idx="83">
                  <c:v>0.279345069680148</c:v>
                </c:pt>
                <c:pt idx="84">
                  <c:v>0.278386126999937</c:v>
                </c:pt>
                <c:pt idx="85">
                  <c:v>0.277415977278096</c:v>
                </c:pt>
                <c:pt idx="86">
                  <c:v>0.276434484857578</c:v>
                </c:pt>
                <c:pt idx="87">
                  <c:v>0.275441512051193</c:v>
                </c:pt>
                <c:pt idx="88">
                  <c:v>0.27443691910432</c:v>
                </c:pt>
                <c:pt idx="89">
                  <c:v>0.273420564156799</c:v>
                </c:pt>
                <c:pt idx="90">
                  <c:v>0.272392303203983</c:v>
                </c:pt>
                <c:pt idx="91">
                  <c:v>0.271351990056926</c:v>
                </c:pt>
                <c:pt idx="92">
                  <c:v>0.27029947630169</c:v>
                </c:pt>
                <c:pt idx="93">
                  <c:v>0.269234611257738</c:v>
                </c:pt>
                <c:pt idx="94">
                  <c:v>0.268157241935408</c:v>
                </c:pt>
                <c:pt idx="95">
                  <c:v>0.267067212992414</c:v>
                </c:pt>
                <c:pt idx="96">
                  <c:v>0.265964366689383</c:v>
                </c:pt>
                <c:pt idx="97">
                  <c:v>0.264848542844373</c:v>
                </c:pt>
                <c:pt idx="98">
                  <c:v>0.263719578786368</c:v>
                </c:pt>
                <c:pt idx="99">
                  <c:v>0.262577309307705</c:v>
                </c:pt>
                <c:pt idx="100">
                  <c:v>0.261421566615412</c:v>
                </c:pt>
                <c:pt idx="101">
                  <c:v>0.260252180281438</c:v>
                </c:pt>
                <c:pt idx="102">
                  <c:v>0.259068977191719</c:v>
                </c:pt>
                <c:pt idx="103">
                  <c:v>0.25787178149408</c:v>
                </c:pt>
                <c:pt idx="104">
                  <c:v>0.256660414544917</c:v>
                </c:pt>
                <c:pt idx="105">
                  <c:v>0.255434694854639</c:v>
                </c:pt>
                <c:pt idx="106">
                  <c:v>0.25419443803183</c:v>
                </c:pt>
                <c:pt idx="107">
                  <c:v>0.252939456726098</c:v>
                </c:pt>
                <c:pt idx="108">
                  <c:v>0.251669560569583</c:v>
                </c:pt>
                <c:pt idx="109">
                  <c:v>0.250384556117063</c:v>
                </c:pt>
                <c:pt idx="110">
                  <c:v>0.249084246784655</c:v>
                </c:pt>
                <c:pt idx="111">
                  <c:v>0.247768432787032</c:v>
                </c:pt>
                <c:pt idx="112">
                  <c:v>0.246436911073152</c:v>
                </c:pt>
                <c:pt idx="113">
                  <c:v>0.245089475260433</c:v>
                </c:pt>
                <c:pt idx="114">
                  <c:v>0.243725915567329</c:v>
                </c:pt>
                <c:pt idx="115">
                  <c:v>0.242346018744287</c:v>
                </c:pt>
                <c:pt idx="116">
                  <c:v>0.24094956800301</c:v>
                </c:pt>
                <c:pt idx="117">
                  <c:v>0.239536342943989</c:v>
                </c:pt>
                <c:pt idx="118">
                  <c:v>0.238106119482266</c:v>
                </c:pt>
                <c:pt idx="119">
                  <c:v>0.236658669771353</c:v>
                </c:pt>
                <c:pt idx="120">
                  <c:v>0.235193762125278</c:v>
                </c:pt>
                <c:pt idx="121">
                  <c:v>0.233711160938688</c:v>
                </c:pt>
                <c:pt idx="122">
                  <c:v>0.232210626604958</c:v>
                </c:pt>
                <c:pt idx="123">
                  <c:v>0.230691915432244</c:v>
                </c:pt>
                <c:pt idx="124">
                  <c:v>0.229154779557433</c:v>
                </c:pt>
                <c:pt idx="125">
                  <c:v>0.227598966857907</c:v>
                </c:pt>
                <c:pt idx="126">
                  <c:v>0.226024220861071</c:v>
                </c:pt>
                <c:pt idx="127">
                  <c:v>0.224430280651578</c:v>
                </c:pt>
                <c:pt idx="128">
                  <c:v>0.222816880776175</c:v>
                </c:pt>
                <c:pt idx="129">
                  <c:v>0.221183751146105</c:v>
                </c:pt>
                <c:pt idx="130">
                  <c:v>0.219530616936988</c:v>
                </c:pt>
                <c:pt idx="131">
                  <c:v>0.217857198486109</c:v>
                </c:pt>
                <c:pt idx="132">
                  <c:v>0.216163211187028</c:v>
                </c:pt>
                <c:pt idx="133">
                  <c:v>0.214448365381435</c:v>
                </c:pt>
                <c:pt idx="134">
                  <c:v>0.212712366248168</c:v>
                </c:pt>
                <c:pt idx="135">
                  <c:v>0.210954913689297</c:v>
                </c:pt>
                <c:pt idx="136">
                  <c:v>0.209175702213194</c:v>
                </c:pt>
                <c:pt idx="137">
                  <c:v>0.20737442081449</c:v>
                </c:pt>
                <c:pt idx="138">
                  <c:v>0.205550752850825</c:v>
                </c:pt>
                <c:pt idx="139">
                  <c:v>0.203704375916284</c:v>
                </c:pt>
                <c:pt idx="140">
                  <c:v>0.201834961711429</c:v>
                </c:pt>
                <c:pt idx="141">
                  <c:v>0.199942175909796</c:v>
                </c:pt>
                <c:pt idx="142">
                  <c:v>0.198025678020773</c:v>
                </c:pt>
                <c:pt idx="143">
                  <c:v>0.196085121248724</c:v>
                </c:pt>
                <c:pt idx="144">
                  <c:v>0.194120152348241</c:v>
                </c:pt>
                <c:pt idx="145">
                  <c:v>0.19213041147541</c:v>
                </c:pt>
                <c:pt idx="146">
                  <c:v>0.190115532034949</c:v>
                </c:pt>
                <c:pt idx="147">
                  <c:v>0.188075140523095</c:v>
                </c:pt>
                <c:pt idx="148">
                  <c:v>0.186008856366096</c:v>
                </c:pt>
                <c:pt idx="149">
                  <c:v>0.183916291754162</c:v>
                </c:pt>
                <c:pt idx="150">
                  <c:v>0.181797051470731</c:v>
                </c:pt>
                <c:pt idx="151">
                  <c:v>0.179650732716889</c:v>
                </c:pt>
                <c:pt idx="152">
                  <c:v>0.177476924930793</c:v>
                </c:pt>
                <c:pt idx="153">
                  <c:v>0.175275209601918</c:v>
                </c:pt>
                <c:pt idx="154">
                  <c:v>0.173045160079959</c:v>
                </c:pt>
                <c:pt idx="155">
                  <c:v>0.170786341378213</c:v>
                </c:pt>
                <c:pt idx="156">
                  <c:v>0.16849830997125</c:v>
                </c:pt>
                <c:pt idx="157">
                  <c:v>0.166180613586674</c:v>
                </c:pt>
                <c:pt idx="158">
                  <c:v>0.163832790990781</c:v>
                </c:pt>
                <c:pt idx="159">
                  <c:v>0.161454371767897</c:v>
                </c:pt>
                <c:pt idx="160">
                  <c:v>0.159044876093182</c:v>
                </c:pt>
                <c:pt idx="161">
                  <c:v>0.15660381449867</c:v>
                </c:pt>
                <c:pt idx="162">
                  <c:v>0.154130687632316</c:v>
                </c:pt>
                <c:pt idx="163">
                  <c:v>0.151624986009791</c:v>
                </c:pt>
                <c:pt idx="164">
                  <c:v>0.149086189758786</c:v>
                </c:pt>
                <c:pt idx="165">
                  <c:v>0.146513768355548</c:v>
                </c:pt>
                <c:pt idx="166">
                  <c:v>0.143907180353379</c:v>
                </c:pt>
                <c:pt idx="167">
                  <c:v>0.141265873102802</c:v>
                </c:pt>
                <c:pt idx="168">
                  <c:v>0.138589282463106</c:v>
                </c:pt>
                <c:pt idx="169">
                  <c:v>0.135876832504944</c:v>
                </c:pt>
                <c:pt idx="170">
                  <c:v>0.133127935203679</c:v>
                </c:pt>
                <c:pt idx="171">
                  <c:v>0.130341990123113</c:v>
                </c:pt>
                <c:pt idx="172">
                  <c:v>0.127518384089279</c:v>
                </c:pt>
                <c:pt idx="173">
                  <c:v>0.124656490853891</c:v>
                </c:pt>
                <c:pt idx="174">
                  <c:v>0.121755670747112</c:v>
                </c:pt>
                <c:pt idx="175">
                  <c:v>0.118815270319199</c:v>
                </c:pt>
                <c:pt idx="176">
                  <c:v>0.115834621970639</c:v>
                </c:pt>
                <c:pt idx="177">
                  <c:v>0.11281304357033</c:v>
                </c:pt>
                <c:pt idx="178">
                  <c:v>0.109749838061348</c:v>
                </c:pt>
                <c:pt idx="179">
                  <c:v>0.106644293053845</c:v>
                </c:pt>
                <c:pt idx="180">
                  <c:v>0.103495680404562</c:v>
                </c:pt>
                <c:pt idx="181">
                  <c:v>0.100303255782467</c:v>
                </c:pt>
                <c:pt idx="182">
                  <c:v>0.0970662582199517</c:v>
                </c:pt>
                <c:pt idx="183">
                  <c:v>0.0937839096490541</c:v>
                </c:pt>
                <c:pt idx="184">
                  <c:v>0.0904554144220964</c:v>
                </c:pt>
                <c:pt idx="185">
                  <c:v>0.0870799588161393</c:v>
                </c:pt>
                <c:pt idx="186">
                  <c:v>0.0836567105206039</c:v>
                </c:pt>
                <c:pt idx="187">
                  <c:v>0.0801848181073957</c:v>
                </c:pt>
                <c:pt idx="188">
                  <c:v>0.076663410482826</c:v>
                </c:pt>
                <c:pt idx="189">
                  <c:v>0.0730915963205986</c:v>
                </c:pt>
                <c:pt idx="190">
                  <c:v>0.0694684634750955</c:v>
                </c:pt>
                <c:pt idx="191">
                  <c:v>0.0657930783741575</c:v>
                </c:pt>
                <c:pt idx="192">
                  <c:v>0.0620644853905181</c:v>
                </c:pt>
                <c:pt idx="193">
                  <c:v>0.0582817061910133</c:v>
                </c:pt>
                <c:pt idx="194">
                  <c:v>0.054443739062642</c:v>
                </c:pt>
                <c:pt idx="195">
                  <c:v>0.0505495582145122</c:v>
                </c:pt>
                <c:pt idx="196">
                  <c:v>0.0465981130546626</c:v>
                </c:pt>
                <c:pt idx="197">
                  <c:v>0.042588327440695</c:v>
                </c:pt>
                <c:pt idx="198">
                  <c:v>0.0385190989031063</c:v>
                </c:pt>
                <c:pt idx="199">
                  <c:v>0.0343892978401545</c:v>
                </c:pt>
                <c:pt idx="200">
                  <c:v>0.0301977666830316</c:v>
                </c:pt>
              </c:numCache>
            </c:numRef>
          </c:yVal>
          <c:smooth val="0"/>
        </c:ser>
        <c:ser>
          <c:idx val="3"/>
          <c:order val="2"/>
          <c:spPr>
            <a:effectLst/>
          </c:spPr>
          <c:marker>
            <c:symbol val="diamond"/>
            <c:size val="4"/>
            <c:spPr>
              <a:solidFill>
                <a:schemeClr val="accent3">
                  <a:lumMod val="50000"/>
                </a:schemeClr>
              </a:solidFill>
              <a:ln>
                <a:noFill/>
              </a:ln>
              <a:effectLst/>
            </c:spPr>
          </c:marker>
          <c:xVal>
            <c:numRef>
              <c:f>'Non-modal partial melting'!$A$15:$A$215</c:f>
              <c:numCache>
                <c:formatCode>General</c:formatCode>
                <c:ptCount val="201"/>
                <c:pt idx="0">
                  <c:v>0.0</c:v>
                </c:pt>
                <c:pt idx="1">
                  <c:v>0.001</c:v>
                </c:pt>
                <c:pt idx="2">
                  <c:v>0.002</c:v>
                </c:pt>
                <c:pt idx="3">
                  <c:v>0.003</c:v>
                </c:pt>
                <c:pt idx="4">
                  <c:v>0.004</c:v>
                </c:pt>
                <c:pt idx="5">
                  <c:v>0.005</c:v>
                </c:pt>
                <c:pt idx="6">
                  <c:v>0.006</c:v>
                </c:pt>
                <c:pt idx="7">
                  <c:v>0.007</c:v>
                </c:pt>
                <c:pt idx="8">
                  <c:v>0.008</c:v>
                </c:pt>
                <c:pt idx="9">
                  <c:v>0.009</c:v>
                </c:pt>
                <c:pt idx="10">
                  <c:v>0.01</c:v>
                </c:pt>
                <c:pt idx="11">
                  <c:v>0.011</c:v>
                </c:pt>
                <c:pt idx="12">
                  <c:v>0.012</c:v>
                </c:pt>
                <c:pt idx="13">
                  <c:v>0.013</c:v>
                </c:pt>
                <c:pt idx="14">
                  <c:v>0.014</c:v>
                </c:pt>
                <c:pt idx="15">
                  <c:v>0.015</c:v>
                </c:pt>
                <c:pt idx="16">
                  <c:v>0.016</c:v>
                </c:pt>
                <c:pt idx="17">
                  <c:v>0.017</c:v>
                </c:pt>
                <c:pt idx="18">
                  <c:v>0.018</c:v>
                </c:pt>
                <c:pt idx="19">
                  <c:v>0.019</c:v>
                </c:pt>
                <c:pt idx="20">
                  <c:v>0.02</c:v>
                </c:pt>
                <c:pt idx="21">
                  <c:v>0.021</c:v>
                </c:pt>
                <c:pt idx="22">
                  <c:v>0.022</c:v>
                </c:pt>
                <c:pt idx="23">
                  <c:v>0.023</c:v>
                </c:pt>
                <c:pt idx="24">
                  <c:v>0.024</c:v>
                </c:pt>
                <c:pt idx="25">
                  <c:v>0.025</c:v>
                </c:pt>
                <c:pt idx="26">
                  <c:v>0.026</c:v>
                </c:pt>
                <c:pt idx="27">
                  <c:v>0.027</c:v>
                </c:pt>
                <c:pt idx="28">
                  <c:v>0.028</c:v>
                </c:pt>
                <c:pt idx="29">
                  <c:v>0.029</c:v>
                </c:pt>
                <c:pt idx="30">
                  <c:v>0.03</c:v>
                </c:pt>
                <c:pt idx="31">
                  <c:v>0.031</c:v>
                </c:pt>
                <c:pt idx="32">
                  <c:v>0.032</c:v>
                </c:pt>
                <c:pt idx="33">
                  <c:v>0.033</c:v>
                </c:pt>
                <c:pt idx="34">
                  <c:v>0.034</c:v>
                </c:pt>
                <c:pt idx="35">
                  <c:v>0.035</c:v>
                </c:pt>
                <c:pt idx="36">
                  <c:v>0.036</c:v>
                </c:pt>
                <c:pt idx="37">
                  <c:v>0.037</c:v>
                </c:pt>
                <c:pt idx="38">
                  <c:v>0.038</c:v>
                </c:pt>
                <c:pt idx="39">
                  <c:v>0.039</c:v>
                </c:pt>
                <c:pt idx="40">
                  <c:v>0.04</c:v>
                </c:pt>
                <c:pt idx="41">
                  <c:v>0.041</c:v>
                </c:pt>
                <c:pt idx="42">
                  <c:v>0.042</c:v>
                </c:pt>
                <c:pt idx="43">
                  <c:v>0.043</c:v>
                </c:pt>
                <c:pt idx="44">
                  <c:v>0.044</c:v>
                </c:pt>
                <c:pt idx="45">
                  <c:v>0.045</c:v>
                </c:pt>
                <c:pt idx="46">
                  <c:v>0.046</c:v>
                </c:pt>
                <c:pt idx="47">
                  <c:v>0.047</c:v>
                </c:pt>
                <c:pt idx="48">
                  <c:v>0.048</c:v>
                </c:pt>
                <c:pt idx="49">
                  <c:v>0.049</c:v>
                </c:pt>
                <c:pt idx="50">
                  <c:v>0.05</c:v>
                </c:pt>
                <c:pt idx="51">
                  <c:v>0.051</c:v>
                </c:pt>
                <c:pt idx="52">
                  <c:v>0.052</c:v>
                </c:pt>
                <c:pt idx="53">
                  <c:v>0.053</c:v>
                </c:pt>
                <c:pt idx="54">
                  <c:v>0.054</c:v>
                </c:pt>
                <c:pt idx="55">
                  <c:v>0.055</c:v>
                </c:pt>
                <c:pt idx="56">
                  <c:v>0.056</c:v>
                </c:pt>
                <c:pt idx="57">
                  <c:v>0.057</c:v>
                </c:pt>
                <c:pt idx="58">
                  <c:v>0.058</c:v>
                </c:pt>
                <c:pt idx="59">
                  <c:v>0.059</c:v>
                </c:pt>
                <c:pt idx="60">
                  <c:v>0.06</c:v>
                </c:pt>
                <c:pt idx="61">
                  <c:v>0.061</c:v>
                </c:pt>
                <c:pt idx="62">
                  <c:v>0.062</c:v>
                </c:pt>
                <c:pt idx="63">
                  <c:v>0.063</c:v>
                </c:pt>
                <c:pt idx="64">
                  <c:v>0.064</c:v>
                </c:pt>
                <c:pt idx="65">
                  <c:v>0.065</c:v>
                </c:pt>
                <c:pt idx="66">
                  <c:v>0.066</c:v>
                </c:pt>
                <c:pt idx="67">
                  <c:v>0.067</c:v>
                </c:pt>
                <c:pt idx="68">
                  <c:v>0.068</c:v>
                </c:pt>
                <c:pt idx="69">
                  <c:v>0.069</c:v>
                </c:pt>
                <c:pt idx="70">
                  <c:v>0.07</c:v>
                </c:pt>
                <c:pt idx="71">
                  <c:v>0.071</c:v>
                </c:pt>
                <c:pt idx="72">
                  <c:v>0.072</c:v>
                </c:pt>
                <c:pt idx="73">
                  <c:v>0.073</c:v>
                </c:pt>
                <c:pt idx="74">
                  <c:v>0.074</c:v>
                </c:pt>
                <c:pt idx="75">
                  <c:v>0.075</c:v>
                </c:pt>
                <c:pt idx="76">
                  <c:v>0.076</c:v>
                </c:pt>
                <c:pt idx="77">
                  <c:v>0.077</c:v>
                </c:pt>
                <c:pt idx="78">
                  <c:v>0.078</c:v>
                </c:pt>
                <c:pt idx="79">
                  <c:v>0.079</c:v>
                </c:pt>
                <c:pt idx="80">
                  <c:v>0.08</c:v>
                </c:pt>
                <c:pt idx="81">
                  <c:v>0.081</c:v>
                </c:pt>
                <c:pt idx="82">
                  <c:v>0.082</c:v>
                </c:pt>
                <c:pt idx="83">
                  <c:v>0.083</c:v>
                </c:pt>
                <c:pt idx="84">
                  <c:v>0.084</c:v>
                </c:pt>
                <c:pt idx="85">
                  <c:v>0.085</c:v>
                </c:pt>
                <c:pt idx="86">
                  <c:v>0.086</c:v>
                </c:pt>
                <c:pt idx="87">
                  <c:v>0.087</c:v>
                </c:pt>
                <c:pt idx="88">
                  <c:v>0.088</c:v>
                </c:pt>
                <c:pt idx="89">
                  <c:v>0.089</c:v>
                </c:pt>
                <c:pt idx="90">
                  <c:v>0.09</c:v>
                </c:pt>
                <c:pt idx="91">
                  <c:v>0.091</c:v>
                </c:pt>
                <c:pt idx="92">
                  <c:v>0.092</c:v>
                </c:pt>
                <c:pt idx="93">
                  <c:v>0.093</c:v>
                </c:pt>
                <c:pt idx="94">
                  <c:v>0.094</c:v>
                </c:pt>
                <c:pt idx="95">
                  <c:v>0.095</c:v>
                </c:pt>
                <c:pt idx="96">
                  <c:v>0.096</c:v>
                </c:pt>
                <c:pt idx="97">
                  <c:v>0.097</c:v>
                </c:pt>
                <c:pt idx="98">
                  <c:v>0.098</c:v>
                </c:pt>
                <c:pt idx="99">
                  <c:v>0.099</c:v>
                </c:pt>
                <c:pt idx="100">
                  <c:v>0.1</c:v>
                </c:pt>
                <c:pt idx="101">
                  <c:v>0.101</c:v>
                </c:pt>
                <c:pt idx="102">
                  <c:v>0.102</c:v>
                </c:pt>
                <c:pt idx="103">
                  <c:v>0.103</c:v>
                </c:pt>
                <c:pt idx="104">
                  <c:v>0.104</c:v>
                </c:pt>
                <c:pt idx="105">
                  <c:v>0.105</c:v>
                </c:pt>
                <c:pt idx="106">
                  <c:v>0.106</c:v>
                </c:pt>
                <c:pt idx="107">
                  <c:v>0.107</c:v>
                </c:pt>
                <c:pt idx="108">
                  <c:v>0.108</c:v>
                </c:pt>
                <c:pt idx="109">
                  <c:v>0.109</c:v>
                </c:pt>
                <c:pt idx="110">
                  <c:v>0.11</c:v>
                </c:pt>
                <c:pt idx="111">
                  <c:v>0.111</c:v>
                </c:pt>
                <c:pt idx="112">
                  <c:v>0.112</c:v>
                </c:pt>
                <c:pt idx="113">
                  <c:v>0.113</c:v>
                </c:pt>
                <c:pt idx="114">
                  <c:v>0.114</c:v>
                </c:pt>
                <c:pt idx="115">
                  <c:v>0.115</c:v>
                </c:pt>
                <c:pt idx="116">
                  <c:v>0.116</c:v>
                </c:pt>
                <c:pt idx="117">
                  <c:v>0.117</c:v>
                </c:pt>
                <c:pt idx="118">
                  <c:v>0.118</c:v>
                </c:pt>
                <c:pt idx="119">
                  <c:v>0.119</c:v>
                </c:pt>
                <c:pt idx="120">
                  <c:v>0.12</c:v>
                </c:pt>
                <c:pt idx="121">
                  <c:v>0.121</c:v>
                </c:pt>
                <c:pt idx="122">
                  <c:v>0.122</c:v>
                </c:pt>
                <c:pt idx="123">
                  <c:v>0.123</c:v>
                </c:pt>
                <c:pt idx="124">
                  <c:v>0.124</c:v>
                </c:pt>
                <c:pt idx="125">
                  <c:v>0.125</c:v>
                </c:pt>
                <c:pt idx="126">
                  <c:v>0.126</c:v>
                </c:pt>
                <c:pt idx="127">
                  <c:v>0.127</c:v>
                </c:pt>
                <c:pt idx="128">
                  <c:v>0.128</c:v>
                </c:pt>
                <c:pt idx="129">
                  <c:v>0.129</c:v>
                </c:pt>
                <c:pt idx="130">
                  <c:v>0.13</c:v>
                </c:pt>
                <c:pt idx="131">
                  <c:v>0.131</c:v>
                </c:pt>
                <c:pt idx="132">
                  <c:v>0.132</c:v>
                </c:pt>
                <c:pt idx="133">
                  <c:v>0.133</c:v>
                </c:pt>
                <c:pt idx="134">
                  <c:v>0.134</c:v>
                </c:pt>
                <c:pt idx="135">
                  <c:v>0.135</c:v>
                </c:pt>
                <c:pt idx="136">
                  <c:v>0.136</c:v>
                </c:pt>
                <c:pt idx="137">
                  <c:v>0.137</c:v>
                </c:pt>
                <c:pt idx="138">
                  <c:v>0.138</c:v>
                </c:pt>
                <c:pt idx="139">
                  <c:v>0.139</c:v>
                </c:pt>
                <c:pt idx="140">
                  <c:v>0.14</c:v>
                </c:pt>
                <c:pt idx="141">
                  <c:v>0.141</c:v>
                </c:pt>
                <c:pt idx="142">
                  <c:v>0.142</c:v>
                </c:pt>
                <c:pt idx="143">
                  <c:v>0.143</c:v>
                </c:pt>
                <c:pt idx="144">
                  <c:v>0.144</c:v>
                </c:pt>
                <c:pt idx="145">
                  <c:v>0.145</c:v>
                </c:pt>
                <c:pt idx="146">
                  <c:v>0.146</c:v>
                </c:pt>
                <c:pt idx="147">
                  <c:v>0.147</c:v>
                </c:pt>
                <c:pt idx="148">
                  <c:v>0.148</c:v>
                </c:pt>
                <c:pt idx="149">
                  <c:v>0.149</c:v>
                </c:pt>
                <c:pt idx="150">
                  <c:v>0.15</c:v>
                </c:pt>
                <c:pt idx="151">
                  <c:v>0.151</c:v>
                </c:pt>
                <c:pt idx="152">
                  <c:v>0.152</c:v>
                </c:pt>
                <c:pt idx="153">
                  <c:v>0.153</c:v>
                </c:pt>
                <c:pt idx="154">
                  <c:v>0.154</c:v>
                </c:pt>
                <c:pt idx="155">
                  <c:v>0.155</c:v>
                </c:pt>
                <c:pt idx="156">
                  <c:v>0.156</c:v>
                </c:pt>
                <c:pt idx="157">
                  <c:v>0.157</c:v>
                </c:pt>
                <c:pt idx="158">
                  <c:v>0.158</c:v>
                </c:pt>
                <c:pt idx="159">
                  <c:v>0.159</c:v>
                </c:pt>
                <c:pt idx="160">
                  <c:v>0.16</c:v>
                </c:pt>
                <c:pt idx="161">
                  <c:v>0.161</c:v>
                </c:pt>
                <c:pt idx="162">
                  <c:v>0.162</c:v>
                </c:pt>
                <c:pt idx="163">
                  <c:v>0.163</c:v>
                </c:pt>
                <c:pt idx="164">
                  <c:v>0.164</c:v>
                </c:pt>
                <c:pt idx="165">
                  <c:v>0.165</c:v>
                </c:pt>
                <c:pt idx="166">
                  <c:v>0.166</c:v>
                </c:pt>
                <c:pt idx="167">
                  <c:v>0.167</c:v>
                </c:pt>
                <c:pt idx="168">
                  <c:v>0.168</c:v>
                </c:pt>
                <c:pt idx="169">
                  <c:v>0.169</c:v>
                </c:pt>
                <c:pt idx="170">
                  <c:v>0.17</c:v>
                </c:pt>
                <c:pt idx="171">
                  <c:v>0.171</c:v>
                </c:pt>
                <c:pt idx="172">
                  <c:v>0.172</c:v>
                </c:pt>
                <c:pt idx="173">
                  <c:v>0.173</c:v>
                </c:pt>
                <c:pt idx="174">
                  <c:v>0.174</c:v>
                </c:pt>
                <c:pt idx="175">
                  <c:v>0.175</c:v>
                </c:pt>
                <c:pt idx="176">
                  <c:v>0.176</c:v>
                </c:pt>
                <c:pt idx="177">
                  <c:v>0.177</c:v>
                </c:pt>
                <c:pt idx="178">
                  <c:v>0.178</c:v>
                </c:pt>
                <c:pt idx="179">
                  <c:v>0.179</c:v>
                </c:pt>
                <c:pt idx="180">
                  <c:v>0.18</c:v>
                </c:pt>
                <c:pt idx="181">
                  <c:v>0.181</c:v>
                </c:pt>
                <c:pt idx="182">
                  <c:v>0.182</c:v>
                </c:pt>
                <c:pt idx="183">
                  <c:v>0.183</c:v>
                </c:pt>
                <c:pt idx="184">
                  <c:v>0.184</c:v>
                </c:pt>
                <c:pt idx="185">
                  <c:v>0.185</c:v>
                </c:pt>
                <c:pt idx="186">
                  <c:v>0.186</c:v>
                </c:pt>
                <c:pt idx="187">
                  <c:v>0.187</c:v>
                </c:pt>
                <c:pt idx="188">
                  <c:v>0.188</c:v>
                </c:pt>
                <c:pt idx="189">
                  <c:v>0.189</c:v>
                </c:pt>
                <c:pt idx="190">
                  <c:v>0.19</c:v>
                </c:pt>
                <c:pt idx="191">
                  <c:v>0.191</c:v>
                </c:pt>
                <c:pt idx="192">
                  <c:v>0.192</c:v>
                </c:pt>
                <c:pt idx="193">
                  <c:v>0.193</c:v>
                </c:pt>
                <c:pt idx="194">
                  <c:v>0.194</c:v>
                </c:pt>
                <c:pt idx="195">
                  <c:v>0.195</c:v>
                </c:pt>
                <c:pt idx="196">
                  <c:v>0.196</c:v>
                </c:pt>
                <c:pt idx="197">
                  <c:v>0.197</c:v>
                </c:pt>
                <c:pt idx="198">
                  <c:v>0.198</c:v>
                </c:pt>
                <c:pt idx="199">
                  <c:v>0.199</c:v>
                </c:pt>
                <c:pt idx="200">
                  <c:v>0.2</c:v>
                </c:pt>
              </c:numCache>
            </c:numRef>
          </c:xVal>
          <c:yVal>
            <c:numRef>
              <c:f>'Non-modal partial melting'!$AB$15:$AB$215</c:f>
              <c:numCache>
                <c:formatCode>0</c:formatCode>
                <c:ptCount val="201"/>
                <c:pt idx="0">
                  <c:v>524.7117694230703</c:v>
                </c:pt>
                <c:pt idx="1">
                  <c:v>524.966472947131</c:v>
                </c:pt>
                <c:pt idx="2">
                  <c:v>525.2214238656468</c:v>
                </c:pt>
                <c:pt idx="3">
                  <c:v>525.4766225392367</c:v>
                </c:pt>
                <c:pt idx="4">
                  <c:v>525.7320693292188</c:v>
                </c:pt>
                <c:pt idx="5">
                  <c:v>525.9877645976155</c:v>
                </c:pt>
                <c:pt idx="6">
                  <c:v>526.2437087071533</c:v>
                </c:pt>
                <c:pt idx="7">
                  <c:v>526.4999020212652</c:v>
                </c:pt>
                <c:pt idx="8">
                  <c:v>526.7563449040924</c:v>
                </c:pt>
                <c:pt idx="9">
                  <c:v>527.0130377204854</c:v>
                </c:pt>
                <c:pt idx="10">
                  <c:v>527.2699808360067</c:v>
                </c:pt>
                <c:pt idx="11">
                  <c:v>527.527174616932</c:v>
                </c:pt>
                <c:pt idx="12">
                  <c:v>527.784619430252</c:v>
                </c:pt>
                <c:pt idx="13">
                  <c:v>528.0423156436738</c:v>
                </c:pt>
                <c:pt idx="14">
                  <c:v>528.3002636256232</c:v>
                </c:pt>
                <c:pt idx="15">
                  <c:v>528.5584637452469</c:v>
                </c:pt>
                <c:pt idx="16">
                  <c:v>528.816916372412</c:v>
                </c:pt>
                <c:pt idx="17">
                  <c:v>529.0756218777116</c:v>
                </c:pt>
                <c:pt idx="18">
                  <c:v>529.3345806324626</c:v>
                </c:pt>
                <c:pt idx="19">
                  <c:v>529.5937930087094</c:v>
                </c:pt>
                <c:pt idx="20">
                  <c:v>529.8532593792268</c:v>
                </c:pt>
                <c:pt idx="21">
                  <c:v>530.1129801175188</c:v>
                </c:pt>
                <c:pt idx="22">
                  <c:v>530.3729555978233</c:v>
                </c:pt>
                <c:pt idx="23">
                  <c:v>530.6331861951123</c:v>
                </c:pt>
                <c:pt idx="24">
                  <c:v>530.8936722850938</c:v>
                </c:pt>
                <c:pt idx="25">
                  <c:v>531.1544142442144</c:v>
                </c:pt>
                <c:pt idx="26">
                  <c:v>531.4154124496604</c:v>
                </c:pt>
                <c:pt idx="27">
                  <c:v>531.6766672793597</c:v>
                </c:pt>
                <c:pt idx="28">
                  <c:v>531.938179111984</c:v>
                </c:pt>
                <c:pt idx="29">
                  <c:v>532.19994832695</c:v>
                </c:pt>
                <c:pt idx="30">
                  <c:v>532.4619753044221</c:v>
                </c:pt>
                <c:pt idx="31">
                  <c:v>532.7242604253134</c:v>
                </c:pt>
                <c:pt idx="32">
                  <c:v>532.9868040712882</c:v>
                </c:pt>
                <c:pt idx="33">
                  <c:v>533.2496066247631</c:v>
                </c:pt>
                <c:pt idx="34">
                  <c:v>533.5126684689101</c:v>
                </c:pt>
                <c:pt idx="35">
                  <c:v>533.7759899876564</c:v>
                </c:pt>
                <c:pt idx="36">
                  <c:v>534.039571565689</c:v>
                </c:pt>
                <c:pt idx="37">
                  <c:v>534.3034135884542</c:v>
                </c:pt>
                <c:pt idx="38">
                  <c:v>534.5675164421609</c:v>
                </c:pt>
                <c:pt idx="39">
                  <c:v>534.8318805137811</c:v>
                </c:pt>
                <c:pt idx="40">
                  <c:v>535.0965061910539</c:v>
                </c:pt>
                <c:pt idx="41">
                  <c:v>535.3613938624851</c:v>
                </c:pt>
                <c:pt idx="42">
                  <c:v>535.626543917351</c:v>
                </c:pt>
                <c:pt idx="43">
                  <c:v>535.8919567456988</c:v>
                </c:pt>
                <c:pt idx="44">
                  <c:v>536.1576327383495</c:v>
                </c:pt>
                <c:pt idx="45">
                  <c:v>536.4235722868996</c:v>
                </c:pt>
                <c:pt idx="46">
                  <c:v>536.6897757837227</c:v>
                </c:pt>
                <c:pt idx="47">
                  <c:v>536.956243621972</c:v>
                </c:pt>
                <c:pt idx="48">
                  <c:v>537.2229761955815</c:v>
                </c:pt>
                <c:pt idx="49">
                  <c:v>537.4899738992683</c:v>
                </c:pt>
                <c:pt idx="50">
                  <c:v>537.7572371285352</c:v>
                </c:pt>
                <c:pt idx="51">
                  <c:v>538.024766279671</c:v>
                </c:pt>
                <c:pt idx="52">
                  <c:v>538.2925617497549</c:v>
                </c:pt>
                <c:pt idx="53">
                  <c:v>538.5606239366556</c:v>
                </c:pt>
                <c:pt idx="54">
                  <c:v>538.8289532390355</c:v>
                </c:pt>
                <c:pt idx="55">
                  <c:v>539.0975500563522</c:v>
                </c:pt>
                <c:pt idx="56">
                  <c:v>539.3664147888594</c:v>
                </c:pt>
                <c:pt idx="57">
                  <c:v>539.6355478376101</c:v>
                </c:pt>
                <c:pt idx="58">
                  <c:v>539.9049496044584</c:v>
                </c:pt>
                <c:pt idx="59">
                  <c:v>540.1746204920606</c:v>
                </c:pt>
                <c:pt idx="60">
                  <c:v>540.4445609038786</c:v>
                </c:pt>
                <c:pt idx="61">
                  <c:v>540.7147712441806</c:v>
                </c:pt>
                <c:pt idx="62">
                  <c:v>540.985251918044</c:v>
                </c:pt>
                <c:pt idx="63">
                  <c:v>541.2560033313574</c:v>
                </c:pt>
                <c:pt idx="64">
                  <c:v>541.5270258908217</c:v>
                </c:pt>
                <c:pt idx="65">
                  <c:v>541.7983200039534</c:v>
                </c:pt>
                <c:pt idx="66">
                  <c:v>542.0698860790856</c:v>
                </c:pt>
                <c:pt idx="67">
                  <c:v>542.3417245253709</c:v>
                </c:pt>
                <c:pt idx="68">
                  <c:v>542.6138357527823</c:v>
                </c:pt>
                <c:pt idx="69">
                  <c:v>542.8862201721173</c:v>
                </c:pt>
                <c:pt idx="70">
                  <c:v>543.1588781949974</c:v>
                </c:pt>
                <c:pt idx="71">
                  <c:v>543.431810233872</c:v>
                </c:pt>
                <c:pt idx="72">
                  <c:v>543.7050167020199</c:v>
                </c:pt>
                <c:pt idx="73">
                  <c:v>543.9784980135514</c:v>
                </c:pt>
                <c:pt idx="74">
                  <c:v>544.2522545834101</c:v>
                </c:pt>
                <c:pt idx="75">
                  <c:v>544.5262868273762</c:v>
                </c:pt>
                <c:pt idx="76">
                  <c:v>544.8005951620665</c:v>
                </c:pt>
                <c:pt idx="77">
                  <c:v>545.0751800049386</c:v>
                </c:pt>
                <c:pt idx="78">
                  <c:v>545.3500417742916</c:v>
                </c:pt>
                <c:pt idx="79">
                  <c:v>545.6251808892692</c:v>
                </c:pt>
                <c:pt idx="80">
                  <c:v>545.9005977698612</c:v>
                </c:pt>
                <c:pt idx="81">
                  <c:v>546.1762928369058</c:v>
                </c:pt>
                <c:pt idx="82">
                  <c:v>546.4522665120912</c:v>
                </c:pt>
                <c:pt idx="83">
                  <c:v>546.7285192179598</c:v>
                </c:pt>
                <c:pt idx="84">
                  <c:v>547.0050513779075</c:v>
                </c:pt>
                <c:pt idx="85">
                  <c:v>547.2818634161877</c:v>
                </c:pt>
                <c:pt idx="86">
                  <c:v>547.5589557579133</c:v>
                </c:pt>
                <c:pt idx="87">
                  <c:v>547.8363288290578</c:v>
                </c:pt>
                <c:pt idx="88">
                  <c:v>548.1139830564593</c:v>
                </c:pt>
                <c:pt idx="89">
                  <c:v>548.391918867821</c:v>
                </c:pt>
                <c:pt idx="90">
                  <c:v>548.6701366917139</c:v>
                </c:pt>
                <c:pt idx="91">
                  <c:v>548.9486369575796</c:v>
                </c:pt>
                <c:pt idx="92">
                  <c:v>549.2274200957321</c:v>
                </c:pt>
                <c:pt idx="93">
                  <c:v>549.5064865373595</c:v>
                </c:pt>
                <c:pt idx="94">
                  <c:v>549.7858367145273</c:v>
                </c:pt>
                <c:pt idx="95">
                  <c:v>550.0654710601794</c:v>
                </c:pt>
                <c:pt idx="96">
                  <c:v>550.3453900081415</c:v>
                </c:pt>
                <c:pt idx="97">
                  <c:v>550.6255939931226</c:v>
                </c:pt>
                <c:pt idx="98">
                  <c:v>550.9060834507177</c:v>
                </c:pt>
                <c:pt idx="99">
                  <c:v>551.1868588174093</c:v>
                </c:pt>
                <c:pt idx="100">
                  <c:v>551.4679205305703</c:v>
                </c:pt>
                <c:pt idx="101">
                  <c:v>551.7492690284669</c:v>
                </c:pt>
                <c:pt idx="102">
                  <c:v>552.030904750259</c:v>
                </c:pt>
                <c:pt idx="103">
                  <c:v>552.3128281360048</c:v>
                </c:pt>
                <c:pt idx="104">
                  <c:v>552.595039626661</c:v>
                </c:pt>
                <c:pt idx="105">
                  <c:v>552.8775396640862</c:v>
                </c:pt>
                <c:pt idx="106">
                  <c:v>553.1603286910436</c:v>
                </c:pt>
                <c:pt idx="107">
                  <c:v>553.4434071512017</c:v>
                </c:pt>
                <c:pt idx="108">
                  <c:v>553.7267754891387</c:v>
                </c:pt>
                <c:pt idx="109">
                  <c:v>554.0104341503431</c:v>
                </c:pt>
                <c:pt idx="110">
                  <c:v>554.294383581217</c:v>
                </c:pt>
                <c:pt idx="111">
                  <c:v>554.578624229078</c:v>
                </c:pt>
                <c:pt idx="112">
                  <c:v>554.863156542162</c:v>
                </c:pt>
                <c:pt idx="113">
                  <c:v>555.1479809696246</c:v>
                </c:pt>
                <c:pt idx="114">
                  <c:v>555.433097961545</c:v>
                </c:pt>
                <c:pt idx="115">
                  <c:v>555.718507968927</c:v>
                </c:pt>
                <c:pt idx="116">
                  <c:v>556.0042114437019</c:v>
                </c:pt>
                <c:pt idx="117">
                  <c:v>556.2902088387307</c:v>
                </c:pt>
                <c:pt idx="118">
                  <c:v>556.576500607807</c:v>
                </c:pt>
                <c:pt idx="119">
                  <c:v>556.8630872056588</c:v>
                </c:pt>
                <c:pt idx="120">
                  <c:v>557.1499690879514</c:v>
                </c:pt>
                <c:pt idx="121">
                  <c:v>557.4371467112893</c:v>
                </c:pt>
                <c:pt idx="122">
                  <c:v>557.7246205332191</c:v>
                </c:pt>
                <c:pt idx="123">
                  <c:v>558.0123910122317</c:v>
                </c:pt>
                <c:pt idx="124">
                  <c:v>558.3004586077645</c:v>
                </c:pt>
                <c:pt idx="125">
                  <c:v>558.5888237802044</c:v>
                </c:pt>
                <c:pt idx="126">
                  <c:v>558.87748699089</c:v>
                </c:pt>
                <c:pt idx="127">
                  <c:v>559.1664487021136</c:v>
                </c:pt>
                <c:pt idx="128">
                  <c:v>559.4557093771247</c:v>
                </c:pt>
                <c:pt idx="129">
                  <c:v>559.7452694801314</c:v>
                </c:pt>
                <c:pt idx="130">
                  <c:v>560.0351294763035</c:v>
                </c:pt>
                <c:pt idx="131">
                  <c:v>560.3252898317751</c:v>
                </c:pt>
                <c:pt idx="132">
                  <c:v>560.615751013646</c:v>
                </c:pt>
                <c:pt idx="133">
                  <c:v>560.9065134899862</c:v>
                </c:pt>
                <c:pt idx="134">
                  <c:v>561.1975777298363</c:v>
                </c:pt>
                <c:pt idx="135">
                  <c:v>561.4889442032117</c:v>
                </c:pt>
                <c:pt idx="136">
                  <c:v>561.7806133811035</c:v>
                </c:pt>
                <c:pt idx="137">
                  <c:v>562.0725857354831</c:v>
                </c:pt>
                <c:pt idx="138">
                  <c:v>562.3648617393026</c:v>
                </c:pt>
                <c:pt idx="139">
                  <c:v>562.6574418664991</c:v>
                </c:pt>
                <c:pt idx="140">
                  <c:v>562.9503265919958</c:v>
                </c:pt>
                <c:pt idx="141">
                  <c:v>563.243516391706</c:v>
                </c:pt>
                <c:pt idx="142">
                  <c:v>563.537011742534</c:v>
                </c:pt>
                <c:pt idx="143">
                  <c:v>563.8308131223799</c:v>
                </c:pt>
                <c:pt idx="144">
                  <c:v>564.12492101014</c:v>
                </c:pt>
                <c:pt idx="145">
                  <c:v>564.4193358857106</c:v>
                </c:pt>
                <c:pt idx="146">
                  <c:v>564.7140582299904</c:v>
                </c:pt>
                <c:pt idx="147">
                  <c:v>565.009088524883</c:v>
                </c:pt>
                <c:pt idx="148">
                  <c:v>565.3044272532994</c:v>
                </c:pt>
                <c:pt idx="149">
                  <c:v>565.6000748991616</c:v>
                </c:pt>
                <c:pt idx="150">
                  <c:v>565.8960319474034</c:v>
                </c:pt>
                <c:pt idx="151">
                  <c:v>566.1922988839748</c:v>
                </c:pt>
                <c:pt idx="152">
                  <c:v>566.4888761958439</c:v>
                </c:pt>
                <c:pt idx="153">
                  <c:v>566.7857643709995</c:v>
                </c:pt>
                <c:pt idx="154">
                  <c:v>567.082963898454</c:v>
                </c:pt>
                <c:pt idx="155">
                  <c:v>567.380475268246</c:v>
                </c:pt>
                <c:pt idx="156">
                  <c:v>567.678298971443</c:v>
                </c:pt>
                <c:pt idx="157">
                  <c:v>567.9764355001442</c:v>
                </c:pt>
                <c:pt idx="158">
                  <c:v>568.274885347483</c:v>
                </c:pt>
                <c:pt idx="159">
                  <c:v>568.57364900763</c:v>
                </c:pt>
                <c:pt idx="160">
                  <c:v>568.8727269757951</c:v>
                </c:pt>
                <c:pt idx="161">
                  <c:v>569.1721197482313</c:v>
                </c:pt>
                <c:pt idx="162">
                  <c:v>569.4718278222365</c:v>
                </c:pt>
                <c:pt idx="163">
                  <c:v>569.7718516961566</c:v>
                </c:pt>
                <c:pt idx="164">
                  <c:v>570.0721918693886</c:v>
                </c:pt>
                <c:pt idx="165">
                  <c:v>570.3728488423826</c:v>
                </c:pt>
                <c:pt idx="166">
                  <c:v>570.673823116645</c:v>
                </c:pt>
                <c:pt idx="167">
                  <c:v>570.9751151947418</c:v>
                </c:pt>
                <c:pt idx="168">
                  <c:v>571.2767255803004</c:v>
                </c:pt>
                <c:pt idx="169">
                  <c:v>571.578654778013</c:v>
                </c:pt>
                <c:pt idx="170">
                  <c:v>571.8809032936396</c:v>
                </c:pt>
                <c:pt idx="171">
                  <c:v>572.1834716340102</c:v>
                </c:pt>
                <c:pt idx="172">
                  <c:v>572.4863603070281</c:v>
                </c:pt>
                <c:pt idx="173">
                  <c:v>572.7895698216726</c:v>
                </c:pt>
                <c:pt idx="174">
                  <c:v>573.093100688002</c:v>
                </c:pt>
                <c:pt idx="175">
                  <c:v>573.3969534171562</c:v>
                </c:pt>
                <c:pt idx="176">
                  <c:v>573.7011285213596</c:v>
                </c:pt>
                <c:pt idx="177">
                  <c:v>574.0056265139242</c:v>
                </c:pt>
                <c:pt idx="178">
                  <c:v>574.3104479092525</c:v>
                </c:pt>
                <c:pt idx="179">
                  <c:v>574.6155932228398</c:v>
                </c:pt>
                <c:pt idx="180">
                  <c:v>574.9210629712783</c:v>
                </c:pt>
                <c:pt idx="181">
                  <c:v>575.2268576722586</c:v>
                </c:pt>
                <c:pt idx="182">
                  <c:v>575.5329778445735</c:v>
                </c:pt>
                <c:pt idx="183">
                  <c:v>575.839424008121</c:v>
                </c:pt>
                <c:pt idx="184">
                  <c:v>576.1461966839066</c:v>
                </c:pt>
                <c:pt idx="185">
                  <c:v>576.4532963940468</c:v>
                </c:pt>
                <c:pt idx="186">
                  <c:v>576.760723661772</c:v>
                </c:pt>
                <c:pt idx="187">
                  <c:v>577.0684790114293</c:v>
                </c:pt>
                <c:pt idx="188">
                  <c:v>577.3765629684853</c:v>
                </c:pt>
                <c:pt idx="189">
                  <c:v>577.68497605953</c:v>
                </c:pt>
                <c:pt idx="190">
                  <c:v>577.9937188122783</c:v>
                </c:pt>
                <c:pt idx="191">
                  <c:v>578.3027917555744</c:v>
                </c:pt>
                <c:pt idx="192">
                  <c:v>578.6121954193941</c:v>
                </c:pt>
                <c:pt idx="193">
                  <c:v>578.9219303348481</c:v>
                </c:pt>
                <c:pt idx="194">
                  <c:v>579.2319970341843</c:v>
                </c:pt>
                <c:pt idx="195">
                  <c:v>579.542396050793</c:v>
                </c:pt>
                <c:pt idx="196">
                  <c:v>579.8531279192069</c:v>
                </c:pt>
                <c:pt idx="197">
                  <c:v>580.1641931751063</c:v>
                </c:pt>
                <c:pt idx="198">
                  <c:v>580.4755923553217</c:v>
                </c:pt>
                <c:pt idx="199">
                  <c:v>580.7873259978367</c:v>
                </c:pt>
                <c:pt idx="200">
                  <c:v>581.099394641791</c:v>
                </c:pt>
              </c:numCache>
            </c:numRef>
          </c:yVal>
          <c:smooth val="0"/>
        </c:ser>
        <c:dLbls>
          <c:showLegendKey val="0"/>
          <c:showVal val="0"/>
          <c:showCatName val="0"/>
          <c:showSerName val="0"/>
          <c:showPercent val="0"/>
          <c:showBubbleSize val="0"/>
        </c:dLbls>
        <c:axId val="-2108882408"/>
        <c:axId val="-2108896984"/>
      </c:scatterChart>
      <c:valAx>
        <c:axId val="-2108882408"/>
        <c:scaling>
          <c:orientation val="maxMin"/>
          <c:max val="0.25"/>
          <c:min val="0.0"/>
        </c:scaling>
        <c:delete val="0"/>
        <c:axPos val="b"/>
        <c:title>
          <c:tx>
            <c:rich>
              <a:bodyPr/>
              <a:lstStyle/>
              <a:p>
                <a:pPr>
                  <a:defRPr sz="1400"/>
                </a:pPr>
                <a:r>
                  <a:rPr lang="fr-FR" sz="1400"/>
                  <a:t>Fraction melt extracted</a:t>
                </a:r>
              </a:p>
            </c:rich>
          </c:tx>
          <c:overlay val="0"/>
        </c:title>
        <c:numFmt formatCode="0.00" sourceLinked="0"/>
        <c:majorTickMark val="out"/>
        <c:minorTickMark val="none"/>
        <c:tickLblPos val="nextTo"/>
        <c:crossAx val="-2108896984"/>
        <c:crosses val="autoZero"/>
        <c:crossBetween val="midCat"/>
      </c:valAx>
      <c:valAx>
        <c:axId val="-2108896984"/>
        <c:scaling>
          <c:orientation val="minMax"/>
        </c:scaling>
        <c:delete val="0"/>
        <c:axPos val="l"/>
        <c:majorGridlines>
          <c:spPr>
            <a:ln>
              <a:noFill/>
            </a:ln>
          </c:spPr>
        </c:majorGridlines>
        <c:title>
          <c:tx>
            <c:rich>
              <a:bodyPr rot="-5400000" vert="horz"/>
              <a:lstStyle/>
              <a:p>
                <a:pPr>
                  <a:defRPr sz="1400"/>
                </a:pPr>
                <a:r>
                  <a:rPr lang="fr-FR" sz="1400"/>
                  <a:t>[Re]</a:t>
                </a:r>
                <a:r>
                  <a:rPr lang="fr-FR" sz="1400" baseline="0"/>
                  <a:t> in sulfide (ppb)</a:t>
                </a:r>
                <a:endParaRPr lang="fr-FR" sz="1400"/>
              </a:p>
            </c:rich>
          </c:tx>
          <c:layout>
            <c:manualLayout>
              <c:xMode val="edge"/>
              <c:yMode val="edge"/>
              <c:x val="0.0194986072423398"/>
              <c:y val="0.226453078611075"/>
            </c:manualLayout>
          </c:layout>
          <c:overlay val="0"/>
        </c:title>
        <c:numFmt formatCode="0" sourceLinked="0"/>
        <c:majorTickMark val="out"/>
        <c:minorTickMark val="none"/>
        <c:tickLblPos val="nextTo"/>
        <c:crossAx val="-2108882408"/>
        <c:crosses val="max"/>
        <c:crossBetween val="midCat"/>
      </c:valAx>
      <c:spPr>
        <a:noFill/>
        <a:ln>
          <a:solidFill>
            <a:schemeClr val="tx1"/>
          </a:solidFill>
        </a:ln>
      </c:spPr>
    </c:plotArea>
    <c:plotVisOnly val="1"/>
    <c:dispBlanksAs val="gap"/>
    <c:showDLblsOverMax val="0"/>
  </c:chart>
  <c:printSettings>
    <c:headerFooter/>
    <c:pageMargins b="1.0" l="0.75" r="0.75" t="1.0"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660" b="0" i="0" u="none" strike="noStrike" kern="1200" baseline="0">
                <a:solidFill>
                  <a:srgbClr val="000000"/>
                </a:solidFill>
                <a:latin typeface="Verdana"/>
                <a:ea typeface="Verdana"/>
                <a:cs typeface="Verdana"/>
              </a:defRPr>
            </a:pPr>
            <a:r>
              <a:rPr lang="fr-FR" sz="1800" b="0" i="0" baseline="0">
                <a:effectLst/>
              </a:rPr>
              <a:t>From Melt Percolation Model</a:t>
            </a:r>
            <a:endParaRPr lang="fr-FR">
              <a:effectLst/>
            </a:endParaRPr>
          </a:p>
          <a:p>
            <a:pPr marL="0" marR="0" indent="0" algn="ctr" defTabSz="914400" rtl="0" eaLnBrk="1" fontAlgn="auto" latinLnBrk="0" hangingPunct="1">
              <a:lnSpc>
                <a:spcPct val="100000"/>
              </a:lnSpc>
              <a:spcBef>
                <a:spcPts val="0"/>
              </a:spcBef>
              <a:spcAft>
                <a:spcPts val="0"/>
              </a:spcAft>
              <a:buClrTx/>
              <a:buSzTx/>
              <a:buFontTx/>
              <a:buNone/>
              <a:tabLst/>
              <a:defRPr sz="660" b="0" i="0" u="none" strike="noStrike" kern="1200" baseline="0">
                <a:solidFill>
                  <a:srgbClr val="000000"/>
                </a:solidFill>
                <a:latin typeface="Verdana"/>
                <a:ea typeface="Verdana"/>
                <a:cs typeface="Verdana"/>
              </a:defRPr>
            </a:pPr>
            <a:endParaRPr lang="fr-FR"/>
          </a:p>
        </c:rich>
      </c:tx>
      <c:layout>
        <c:manualLayout>
          <c:xMode val="edge"/>
          <c:yMode val="edge"/>
          <c:x val="0.187062814182126"/>
          <c:y val="0.0220820189274448"/>
        </c:manualLayout>
      </c:layout>
      <c:overlay val="0"/>
    </c:title>
    <c:autoTitleDeleted val="0"/>
    <c:plotArea>
      <c:layout>
        <c:manualLayout>
          <c:layoutTarget val="inner"/>
          <c:xMode val="edge"/>
          <c:yMode val="edge"/>
          <c:x val="0.202702970205567"/>
          <c:y val="0.121748659622675"/>
          <c:w val="0.708122606868655"/>
          <c:h val="0.641843811321692"/>
        </c:manualLayout>
      </c:layout>
      <c:scatterChart>
        <c:scatterStyle val="smoothMarker"/>
        <c:varyColors val="0"/>
        <c:ser>
          <c:idx val="0"/>
          <c:order val="0"/>
          <c:tx>
            <c:strRef>
              <c:f>'Melt percolation model'!$AF$1</c:f>
              <c:strCache>
                <c:ptCount val="1"/>
                <c:pt idx="0">
                  <c:v>187Os/188Os after ingrowth since oldest TRD age</c:v>
                </c:pt>
              </c:strCache>
            </c:strRef>
          </c:tx>
          <c:spPr>
            <a:ln w="25400">
              <a:solidFill>
                <a:schemeClr val="accent2">
                  <a:lumMod val="50000"/>
                </a:schemeClr>
              </a:solidFill>
              <a:prstDash val="solid"/>
            </a:ln>
          </c:spPr>
          <c:marker>
            <c:symbol val="diamond"/>
            <c:size val="6"/>
            <c:spPr>
              <a:solidFill>
                <a:schemeClr val="accent2">
                  <a:lumMod val="50000"/>
                </a:schemeClr>
              </a:solidFill>
              <a:ln>
                <a:solidFill>
                  <a:schemeClr val="accent2">
                    <a:lumMod val="50000"/>
                  </a:schemeClr>
                </a:solidFill>
              </a:ln>
            </c:spPr>
          </c:marker>
          <c:xVal>
            <c:numRef>
              <c:f>'Melt percolation model'!$X$2:$X$101</c:f>
              <c:numCache>
                <c:formatCode>0.00</c:formatCode>
                <c:ptCount val="100"/>
                <c:pt idx="0">
                  <c:v>4.459974318509579</c:v>
                </c:pt>
                <c:pt idx="1">
                  <c:v>4.163516379430102</c:v>
                </c:pt>
                <c:pt idx="2">
                  <c:v>3.884448799243458</c:v>
                </c:pt>
                <c:pt idx="3">
                  <c:v>3.622707016248368</c:v>
                </c:pt>
                <c:pt idx="4">
                  <c:v>3.378052894259488</c:v>
                </c:pt>
                <c:pt idx="5">
                  <c:v>3.15010013475017</c:v>
                </c:pt>
                <c:pt idx="6">
                  <c:v>2.938339713813056</c:v>
                </c:pt>
                <c:pt idx="7">
                  <c:v>2.742164464917841</c:v>
                </c:pt>
                <c:pt idx="8">
                  <c:v>2.560892138020082</c:v>
                </c:pt>
                <c:pt idx="9">
                  <c:v>2.393786466249941</c:v>
                </c:pt>
                <c:pt idx="10">
                  <c:v>2.240075951870754</c:v>
                </c:pt>
                <c:pt idx="11">
                  <c:v>2.098970236768104</c:v>
                </c:pt>
                <c:pt idx="12">
                  <c:v>1.96967404663979</c:v>
                </c:pt>
                <c:pt idx="13">
                  <c:v>1.851398792522235</c:v>
                </c:pt>
                <c:pt idx="14">
                  <c:v>1.74337198058673</c:v>
                </c:pt>
                <c:pt idx="15">
                  <c:v>1.644844624778996</c:v>
                </c:pt>
                <c:pt idx="16">
                  <c:v>1.555096880928711</c:v>
                </c:pt>
                <c:pt idx="17">
                  <c:v>1.473442129557694</c:v>
                </c:pt>
                <c:pt idx="18">
                  <c:v>1.39922973163276</c:v>
                </c:pt>
                <c:pt idx="19">
                  <c:v>1.331846670343865</c:v>
                </c:pt>
                <c:pt idx="20">
                  <c:v>1.270718275487852</c:v>
                </c:pt>
                <c:pt idx="21">
                  <c:v>1.215308207483837</c:v>
                </c:pt>
                <c:pt idx="22">
                  <c:v>1.165117857186924</c:v>
                </c:pt>
                <c:pt idx="23">
                  <c:v>1.11968529678373</c:v>
                </c:pt>
                <c:pt idx="24">
                  <c:v>1.078583897033897</c:v>
                </c:pt>
                <c:pt idx="25">
                  <c:v>1.041420707538156</c:v>
                </c:pt>
                <c:pt idx="26">
                  <c:v>1.007834679892274</c:v>
                </c:pt>
                <c:pt idx="27">
                  <c:v>0.977494798671382</c:v>
                </c:pt>
                <c:pt idx="28">
                  <c:v>0.950098172194611</c:v>
                </c:pt>
                <c:pt idx="29">
                  <c:v>0.925368123871144</c:v>
                </c:pt>
                <c:pt idx="30">
                  <c:v>0.903052315495644</c:v>
                </c:pt>
                <c:pt idx="31">
                  <c:v>0.88292092598226</c:v>
                </c:pt>
                <c:pt idx="32">
                  <c:v>0.864764902527679</c:v>
                </c:pt>
                <c:pt idx="33">
                  <c:v>0.848394295899361</c:v>
                </c:pt>
                <c:pt idx="34">
                  <c:v>0.833636687287152</c:v>
                </c:pt>
                <c:pt idx="35">
                  <c:v>0.820335710778763</c:v>
                </c:pt>
                <c:pt idx="36">
                  <c:v>0.808349672881305</c:v>
                </c:pt>
                <c:pt idx="37">
                  <c:v>0.797550268486972</c:v>
                </c:pt>
                <c:pt idx="38">
                  <c:v>0.78782139116217</c:v>
                </c:pt>
                <c:pt idx="39">
                  <c:v>0.779058034531966</c:v>
                </c:pt>
                <c:pt idx="40">
                  <c:v>0.77116528075581</c:v>
                </c:pt>
                <c:pt idx="41">
                  <c:v>0.764057371578944</c:v>
                </c:pt>
                <c:pt idx="42">
                  <c:v>0.757656857140595</c:v>
                </c:pt>
                <c:pt idx="43">
                  <c:v>0.751893817578669</c:v>
                </c:pt>
                <c:pt idx="44">
                  <c:v>0.746705152453254</c:v>
                </c:pt>
                <c:pt idx="45">
                  <c:v>0.742033933086742</c:v>
                </c:pt>
                <c:pt idx="46">
                  <c:v>0.737828813062144</c:v>
                </c:pt>
                <c:pt idx="47">
                  <c:v>0.734043492312982</c:v>
                </c:pt>
                <c:pt idx="48">
                  <c:v>0.730636230462456</c:v>
                </c:pt>
                <c:pt idx="49">
                  <c:v>0.727569405313883</c:v>
                </c:pt>
                <c:pt idx="50">
                  <c:v>0.724809112649203</c:v>
                </c:pt>
                <c:pt idx="51">
                  <c:v>0.722324803750211</c:v>
                </c:pt>
                <c:pt idx="52">
                  <c:v>0.720088957312787</c:v>
                </c:pt>
                <c:pt idx="53">
                  <c:v>0.718076782673508</c:v>
                </c:pt>
                <c:pt idx="54">
                  <c:v>0.71626595150796</c:v>
                </c:pt>
                <c:pt idx="55">
                  <c:v>0.71463635538873</c:v>
                </c:pt>
                <c:pt idx="56">
                  <c:v>0.713169886807313</c:v>
                </c:pt>
                <c:pt idx="57">
                  <c:v>0.71185024146725</c:v>
                </c:pt>
                <c:pt idx="58">
                  <c:v>0.710662739845479</c:v>
                </c:pt>
                <c:pt idx="59">
                  <c:v>0.709594166195243</c:v>
                </c:pt>
                <c:pt idx="60">
                  <c:v>0.708632623327112</c:v>
                </c:pt>
                <c:pt idx="61">
                  <c:v>0.707767401655345</c:v>
                </c:pt>
                <c:pt idx="62">
                  <c:v>0.706988861135362</c:v>
                </c:pt>
                <c:pt idx="63">
                  <c:v>0.706288324845265</c:v>
                </c:pt>
                <c:pt idx="64">
                  <c:v>0.705657983080753</c:v>
                </c:pt>
                <c:pt idx="65">
                  <c:v>0.705090806939158</c:v>
                </c:pt>
                <c:pt idx="66">
                  <c:v>0.704580470465337</c:v>
                </c:pt>
                <c:pt idx="67">
                  <c:v>0.704121280520558</c:v>
                </c:pt>
                <c:pt idx="68">
                  <c:v>0.703708113615883</c:v>
                </c:pt>
                <c:pt idx="69">
                  <c:v>0.703336359024594</c:v>
                </c:pt>
                <c:pt idx="70">
                  <c:v>0.703001867554486</c:v>
                </c:pt>
                <c:pt idx="71">
                  <c:v>0.70270090542095</c:v>
                </c:pt>
                <c:pt idx="72">
                  <c:v>0.702430112716227</c:v>
                </c:pt>
                <c:pt idx="73">
                  <c:v>0.702186466019515</c:v>
                </c:pt>
                <c:pt idx="74">
                  <c:v>0.701967244737191</c:v>
                </c:pt>
                <c:pt idx="75">
                  <c:v>0.701770000802762</c:v>
                </c:pt>
                <c:pt idx="76">
                  <c:v>0.701592531402601</c:v>
                </c:pt>
                <c:pt idx="77">
                  <c:v>0.701432854426444</c:v>
                </c:pt>
                <c:pt idx="78">
                  <c:v>0.701289186371356</c:v>
                </c:pt>
                <c:pt idx="79">
                  <c:v>0.701159922454714</c:v>
                </c:pt>
                <c:pt idx="80">
                  <c:v>0.701043618715969</c:v>
                </c:pt>
                <c:pt idx="81">
                  <c:v>0.700938975908778</c:v>
                </c:pt>
                <c:pt idx="82">
                  <c:v>0.700844825004824</c:v>
                </c:pt>
                <c:pt idx="83">
                  <c:v>0.700760114148373</c:v>
                </c:pt>
                <c:pt idx="84">
                  <c:v>0.700683896916647</c:v>
                </c:pt>
                <c:pt idx="85">
                  <c:v>0.700615321755509</c:v>
                </c:pt>
                <c:pt idx="86">
                  <c:v>0.700553622472969</c:v>
                </c:pt>
                <c:pt idx="87">
                  <c:v>0.700498109684722</c:v>
                </c:pt>
                <c:pt idx="88">
                  <c:v>0.700448163116488</c:v>
                </c:pt>
                <c:pt idx="89">
                  <c:v>0.70040322467743</c:v>
                </c:pt>
                <c:pt idx="90">
                  <c:v>0.700362792227486</c:v>
                </c:pt>
                <c:pt idx="91">
                  <c:v>0.700326413969144</c:v>
                </c:pt>
                <c:pt idx="92">
                  <c:v>0.700293683401167</c:v>
                </c:pt>
                <c:pt idx="93">
                  <c:v>0.700264234777974</c:v>
                </c:pt>
                <c:pt idx="94">
                  <c:v>0.700237739024062</c:v>
                </c:pt>
                <c:pt idx="95">
                  <c:v>0.700213900057877</c:v>
                </c:pt>
                <c:pt idx="96">
                  <c:v>0.700192451484125</c:v>
                </c:pt>
                <c:pt idx="97">
                  <c:v>0.700173153617616</c:v>
                </c:pt>
                <c:pt idx="98">
                  <c:v>0.700155790805418</c:v>
                </c:pt>
                <c:pt idx="99">
                  <c:v>0.700140169017437</c:v>
                </c:pt>
              </c:numCache>
            </c:numRef>
          </c:xVal>
          <c:yVal>
            <c:numRef>
              <c:f>'Melt percolation model'!$AF$2:$AF$101</c:f>
              <c:numCache>
                <c:formatCode>0.000000</c:formatCode>
                <c:ptCount val="100"/>
                <c:pt idx="0">
                  <c:v>0.129116714844528</c:v>
                </c:pt>
                <c:pt idx="1">
                  <c:v>0.129779155200577</c:v>
                </c:pt>
                <c:pt idx="2">
                  <c:v>0.128403202106243</c:v>
                </c:pt>
                <c:pt idx="3">
                  <c:v>0.127177020577571</c:v>
                </c:pt>
                <c:pt idx="4">
                  <c:v>0.126089934908529</c:v>
                </c:pt>
                <c:pt idx="5">
                  <c:v>0.125125912410754</c:v>
                </c:pt>
                <c:pt idx="6">
                  <c:v>0.124270805674017</c:v>
                </c:pt>
                <c:pt idx="7">
                  <c:v>0.123512136938585</c:v>
                </c:pt>
                <c:pt idx="8">
                  <c:v>0.122838892477243</c:v>
                </c:pt>
                <c:pt idx="9">
                  <c:v>0.122241343942236</c:v>
                </c:pt>
                <c:pt idx="10">
                  <c:v>0.121710892864246</c:v>
                </c:pt>
                <c:pt idx="11">
                  <c:v>0.121239935043687</c:v>
                </c:pt>
                <c:pt idx="12">
                  <c:v>0.120821742081488</c:v>
                </c:pt>
                <c:pt idx="13">
                  <c:v>0.120450357716266</c:v>
                </c:pt>
                <c:pt idx="14">
                  <c:v>0.120120506983548</c:v>
                </c:pt>
                <c:pt idx="15">
                  <c:v>0.119827516503818</c:v>
                </c:pt>
                <c:pt idx="16">
                  <c:v>0.119567244450013</c:v>
                </c:pt>
                <c:pt idx="17">
                  <c:v>0.119336018950126</c:v>
                </c:pt>
                <c:pt idx="18">
                  <c:v>0.119130583853728</c:v>
                </c:pt>
                <c:pt idx="19">
                  <c:v>0.118948050937743</c:v>
                </c:pt>
                <c:pt idx="20">
                  <c:v>0.118785857751476</c:v>
                </c:pt>
                <c:pt idx="21">
                  <c:v>0.118641730407076</c:v>
                </c:pt>
                <c:pt idx="22">
                  <c:v>0.11851365071249</c:v>
                </c:pt>
                <c:pt idx="23">
                  <c:v>0.118399827121879</c:v>
                </c:pt>
                <c:pt idx="24">
                  <c:v>0.118298669045497</c:v>
                </c:pt>
                <c:pt idx="25">
                  <c:v>0.118208764118825</c:v>
                </c:pt>
                <c:pt idx="26">
                  <c:v>0.118128858080713</c:v>
                </c:pt>
                <c:pt idx="27">
                  <c:v>0.118057836953567</c:v>
                </c:pt>
                <c:pt idx="28">
                  <c:v>0.117994711256221</c:v>
                </c:pt>
                <c:pt idx="29">
                  <c:v>0.117938602012808</c:v>
                </c:pt>
                <c:pt idx="30">
                  <c:v>0.117888728349471</c:v>
                </c:pt>
                <c:pt idx="31">
                  <c:v>0.117844396495629</c:v>
                </c:pt>
                <c:pt idx="32">
                  <c:v>0.117804990028278</c:v>
                </c:pt>
                <c:pt idx="33">
                  <c:v>0.11776996121687</c:v>
                </c:pt>
                <c:pt idx="34">
                  <c:v>0.11773882334304</c:v>
                </c:pt>
                <c:pt idx="35">
                  <c:v>0.117711143884101</c:v>
                </c:pt>
                <c:pt idx="36">
                  <c:v>0.117686538462169</c:v>
                </c:pt>
                <c:pt idx="37">
                  <c:v>0.117664665472099</c:v>
                </c:pt>
                <c:pt idx="38">
                  <c:v>0.117645221311445</c:v>
                </c:pt>
                <c:pt idx="39">
                  <c:v>0.117627936144447</c:v>
                </c:pt>
                <c:pt idx="40">
                  <c:v>0.117612570139858</c:v>
                </c:pt>
                <c:pt idx="41">
                  <c:v>0.117598910129262</c:v>
                </c:pt>
                <c:pt idx="42">
                  <c:v>0.11758676663863</c:v>
                </c:pt>
                <c:pt idx="43">
                  <c:v>0.117575971251212</c:v>
                </c:pt>
                <c:pt idx="44">
                  <c:v>0.117566374264603</c:v>
                </c:pt>
                <c:pt idx="45">
                  <c:v>0.11755784260905</c:v>
                </c:pt>
                <c:pt idx="46">
                  <c:v>0.117550257997744</c:v>
                </c:pt>
                <c:pt idx="47">
                  <c:v>0.117543515283163</c:v>
                </c:pt>
                <c:pt idx="48">
                  <c:v>0.117537520996454</c:v>
                </c:pt>
                <c:pt idx="49">
                  <c:v>0.117532192049395</c:v>
                </c:pt>
                <c:pt idx="50">
                  <c:v>0.117527454580819</c:v>
                </c:pt>
                <c:pt idx="51">
                  <c:v>0.11752324293136</c:v>
                </c:pt>
                <c:pt idx="52">
                  <c:v>0.11751949873225</c:v>
                </c:pt>
                <c:pt idx="53">
                  <c:v>0.117516170095422</c:v>
                </c:pt>
                <c:pt idx="54">
                  <c:v>0.117513210893672</c:v>
                </c:pt>
                <c:pt idx="55">
                  <c:v>0.117510580120823</c:v>
                </c:pt>
                <c:pt idx="56">
                  <c:v>0.117508241323005</c:v>
                </c:pt>
                <c:pt idx="57">
                  <c:v>0.117506162093129</c:v>
                </c:pt>
                <c:pt idx="58">
                  <c:v>0.117504313621536</c:v>
                </c:pt>
                <c:pt idx="59">
                  <c:v>0.117502670296551</c:v>
                </c:pt>
                <c:pt idx="60">
                  <c:v>0.117501209349428</c:v>
                </c:pt>
                <c:pt idx="61">
                  <c:v>0.117499910538712</c:v>
                </c:pt>
                <c:pt idx="62">
                  <c:v>0.117498755869669</c:v>
                </c:pt>
                <c:pt idx="63">
                  <c:v>0.117497729344872</c:v>
                </c:pt>
                <c:pt idx="64">
                  <c:v>0.117496816742474</c:v>
                </c:pt>
                <c:pt idx="65">
                  <c:v>0.117496005419116</c:v>
                </c:pt>
                <c:pt idx="66">
                  <c:v>0.117495284134705</c:v>
                </c:pt>
                <c:pt idx="67">
                  <c:v>0.117494642896654</c:v>
                </c:pt>
                <c:pt idx="68">
                  <c:v>0.117494072821413</c:v>
                </c:pt>
                <c:pt idx="69">
                  <c:v>0.117493566011367</c:v>
                </c:pt>
                <c:pt idx="70">
                  <c:v>0.117493115445409</c:v>
                </c:pt>
                <c:pt idx="71">
                  <c:v>0.117492714881653</c:v>
                </c:pt>
                <c:pt idx="72">
                  <c:v>0.117492358770951</c:v>
                </c:pt>
                <c:pt idx="73">
                  <c:v>0.117492042180002</c:v>
                </c:pt>
                <c:pt idx="74">
                  <c:v>0.117491760723008</c:v>
                </c:pt>
                <c:pt idx="75">
                  <c:v>0.117491510500905</c:v>
                </c:pt>
                <c:pt idx="76">
                  <c:v>0.117491288047345</c:v>
                </c:pt>
                <c:pt idx="77">
                  <c:v>0.117491090280669</c:v>
                </c:pt>
                <c:pt idx="78">
                  <c:v>0.117490914461219</c:v>
                </c:pt>
                <c:pt idx="79">
                  <c:v>0.117490758153375</c:v>
                </c:pt>
                <c:pt idx="80">
                  <c:v>0.117490619191818</c:v>
                </c:pt>
                <c:pt idx="81">
                  <c:v>0.11749049565153</c:v>
                </c:pt>
                <c:pt idx="82">
                  <c:v>0.117490385821125</c:v>
                </c:pt>
                <c:pt idx="83">
                  <c:v>0.117490288179143</c:v>
                </c:pt>
                <c:pt idx="84">
                  <c:v>0.117490201372968</c:v>
                </c:pt>
                <c:pt idx="85">
                  <c:v>0.117490124200093</c:v>
                </c:pt>
                <c:pt idx="86">
                  <c:v>0.11749005559146</c:v>
                </c:pt>
                <c:pt idx="87">
                  <c:v>0.117489994596652</c:v>
                </c:pt>
                <c:pt idx="88">
                  <c:v>0.117489940370725</c:v>
                </c:pt>
                <c:pt idx="89">
                  <c:v>0.117489892162501</c:v>
                </c:pt>
                <c:pt idx="90">
                  <c:v>0.117489849304167</c:v>
                </c:pt>
                <c:pt idx="91">
                  <c:v>0.11748981120202</c:v>
                </c:pt>
                <c:pt idx="92">
                  <c:v>0.117489777328242</c:v>
                </c:pt>
                <c:pt idx="93">
                  <c:v>0.117489747213592</c:v>
                </c:pt>
                <c:pt idx="94">
                  <c:v>0.117489720440901</c:v>
                </c:pt>
                <c:pt idx="95">
                  <c:v>0.117489696639296</c:v>
                </c:pt>
                <c:pt idx="96">
                  <c:v>0.117489675479062</c:v>
                </c:pt>
                <c:pt idx="97">
                  <c:v>0.117489656667075</c:v>
                </c:pt>
                <c:pt idx="98">
                  <c:v>0.117489639942738</c:v>
                </c:pt>
                <c:pt idx="99">
                  <c:v>0.117489625074375</c:v>
                </c:pt>
              </c:numCache>
            </c:numRef>
          </c:yVal>
          <c:smooth val="1"/>
        </c:ser>
        <c:ser>
          <c:idx val="1"/>
          <c:order val="1"/>
          <c:spPr>
            <a:ln>
              <a:noFill/>
            </a:ln>
          </c:spPr>
          <c:marker>
            <c:symbol val="circle"/>
            <c:size val="7"/>
            <c:spPr>
              <a:solidFill>
                <a:srgbClr val="008000"/>
              </a:solidFill>
              <a:ln>
                <a:noFill/>
              </a:ln>
            </c:spPr>
          </c:marker>
          <c:xVal>
            <c:numRef>
              <c:f>'Melt percolation model'!$AW$2:$AW$27</c:f>
              <c:numCache>
                <c:formatCode>General</c:formatCode>
                <c:ptCount val="26"/>
                <c:pt idx="0">
                  <c:v>3.15</c:v>
                </c:pt>
                <c:pt idx="1">
                  <c:v>3.15</c:v>
                </c:pt>
                <c:pt idx="2">
                  <c:v>3.15</c:v>
                </c:pt>
                <c:pt idx="3">
                  <c:v>1.17</c:v>
                </c:pt>
                <c:pt idx="4">
                  <c:v>3.32</c:v>
                </c:pt>
                <c:pt idx="5">
                  <c:v>2.62</c:v>
                </c:pt>
                <c:pt idx="6">
                  <c:v>1.43</c:v>
                </c:pt>
                <c:pt idx="7">
                  <c:v>3.08</c:v>
                </c:pt>
                <c:pt idx="8">
                  <c:v>3.08</c:v>
                </c:pt>
                <c:pt idx="9">
                  <c:v>3.14</c:v>
                </c:pt>
                <c:pt idx="10">
                  <c:v>2.99</c:v>
                </c:pt>
                <c:pt idx="11">
                  <c:v>2.99</c:v>
                </c:pt>
                <c:pt idx="12">
                  <c:v>2.92</c:v>
                </c:pt>
                <c:pt idx="13">
                  <c:v>3.63</c:v>
                </c:pt>
                <c:pt idx="14">
                  <c:v>1.66</c:v>
                </c:pt>
                <c:pt idx="15">
                  <c:v>1.66</c:v>
                </c:pt>
                <c:pt idx="16">
                  <c:v>0.82</c:v>
                </c:pt>
                <c:pt idx="17">
                  <c:v>1.49</c:v>
                </c:pt>
                <c:pt idx="18">
                  <c:v>1.49</c:v>
                </c:pt>
                <c:pt idx="19">
                  <c:v>2.54</c:v>
                </c:pt>
                <c:pt idx="20">
                  <c:v>2.54</c:v>
                </c:pt>
                <c:pt idx="21">
                  <c:v>2.97</c:v>
                </c:pt>
                <c:pt idx="22">
                  <c:v>1.22</c:v>
                </c:pt>
                <c:pt idx="23">
                  <c:v>1.22</c:v>
                </c:pt>
                <c:pt idx="24">
                  <c:v>2.99</c:v>
                </c:pt>
                <c:pt idx="25">
                  <c:v>3.55</c:v>
                </c:pt>
              </c:numCache>
            </c:numRef>
          </c:xVal>
          <c:yVal>
            <c:numRef>
              <c:f>'Melt percolation model'!$AX$2:$AX$27</c:f>
              <c:numCache>
                <c:formatCode>General</c:formatCode>
                <c:ptCount val="26"/>
                <c:pt idx="0">
                  <c:v>0.12501</c:v>
                </c:pt>
                <c:pt idx="1">
                  <c:v>0.13373</c:v>
                </c:pt>
                <c:pt idx="2">
                  <c:v>0.12302</c:v>
                </c:pt>
                <c:pt idx="3">
                  <c:v>0.12734</c:v>
                </c:pt>
                <c:pt idx="4">
                  <c:v>0.12607</c:v>
                </c:pt>
                <c:pt idx="5">
                  <c:v>0.12389</c:v>
                </c:pt>
                <c:pt idx="6">
                  <c:v>0.11925</c:v>
                </c:pt>
                <c:pt idx="7">
                  <c:v>0.12527</c:v>
                </c:pt>
                <c:pt idx="8">
                  <c:v>0.12552</c:v>
                </c:pt>
                <c:pt idx="9">
                  <c:v>0.12674</c:v>
                </c:pt>
                <c:pt idx="10">
                  <c:v>0.12507</c:v>
                </c:pt>
                <c:pt idx="11">
                  <c:v>0.12481</c:v>
                </c:pt>
                <c:pt idx="12">
                  <c:v>0.12542</c:v>
                </c:pt>
                <c:pt idx="13">
                  <c:v>0.12615</c:v>
                </c:pt>
                <c:pt idx="14">
                  <c:v>0.13453</c:v>
                </c:pt>
                <c:pt idx="15">
                  <c:v>0.12299</c:v>
                </c:pt>
                <c:pt idx="16">
                  <c:v>0.11715</c:v>
                </c:pt>
                <c:pt idx="17">
                  <c:v>0.13029</c:v>
                </c:pt>
                <c:pt idx="18">
                  <c:v>0.1252</c:v>
                </c:pt>
                <c:pt idx="19">
                  <c:v>0.12427</c:v>
                </c:pt>
                <c:pt idx="20">
                  <c:v>0.12226</c:v>
                </c:pt>
                <c:pt idx="21">
                  <c:v>0.12523</c:v>
                </c:pt>
                <c:pt idx="22">
                  <c:v>0.11859</c:v>
                </c:pt>
                <c:pt idx="23">
                  <c:v>0.11775</c:v>
                </c:pt>
                <c:pt idx="25">
                  <c:v>0.12685</c:v>
                </c:pt>
              </c:numCache>
            </c:numRef>
          </c:yVal>
          <c:smooth val="1"/>
        </c:ser>
        <c:ser>
          <c:idx val="2"/>
          <c:order val="2"/>
          <c:spPr>
            <a:ln>
              <a:noFill/>
            </a:ln>
          </c:spPr>
          <c:marker>
            <c:symbol val="square"/>
            <c:size val="12"/>
            <c:spPr>
              <a:solidFill>
                <a:srgbClr val="3366FF"/>
              </a:solidFill>
              <a:ln>
                <a:solidFill>
                  <a:schemeClr val="tx1"/>
                </a:solidFill>
              </a:ln>
            </c:spPr>
          </c:marker>
          <c:xVal>
            <c:numRef>
              <c:f>'Melt percolation model'!$AW$30:$AW$31</c:f>
              <c:numCache>
                <c:formatCode>General</c:formatCode>
                <c:ptCount val="2"/>
                <c:pt idx="0">
                  <c:v>4.2</c:v>
                </c:pt>
              </c:numCache>
            </c:numRef>
          </c:xVal>
          <c:yVal>
            <c:numRef>
              <c:f>'Melt percolation model'!$AX$30:$AX$31</c:f>
              <c:numCache>
                <c:formatCode>General</c:formatCode>
                <c:ptCount val="2"/>
                <c:pt idx="0">
                  <c:v>0.1296</c:v>
                </c:pt>
              </c:numCache>
            </c:numRef>
          </c:yVal>
          <c:smooth val="1"/>
        </c:ser>
        <c:dLbls>
          <c:showLegendKey val="0"/>
          <c:showVal val="0"/>
          <c:showCatName val="0"/>
          <c:showSerName val="0"/>
          <c:showPercent val="0"/>
          <c:showBubbleSize val="0"/>
        </c:dLbls>
        <c:axId val="-2108939768"/>
        <c:axId val="-2108930936"/>
      </c:scatterChart>
      <c:valAx>
        <c:axId val="-2108939768"/>
        <c:scaling>
          <c:orientation val="minMax"/>
        </c:scaling>
        <c:delete val="0"/>
        <c:axPos val="b"/>
        <c:title>
          <c:tx>
            <c:rich>
              <a:bodyPr/>
              <a:lstStyle/>
              <a:p>
                <a:pPr>
                  <a:defRPr sz="1400" b="1" i="0" u="none" strike="noStrike" baseline="0">
                    <a:solidFill>
                      <a:srgbClr val="000000"/>
                    </a:solidFill>
                    <a:latin typeface="Arial"/>
                    <a:ea typeface="Verdana"/>
                    <a:cs typeface="Arial"/>
                  </a:defRPr>
                </a:pPr>
                <a:r>
                  <a:rPr lang="fr-FR" sz="1400">
                    <a:latin typeface="Arial"/>
                    <a:cs typeface="Arial"/>
                  </a:rPr>
                  <a:t>Al</a:t>
                </a:r>
                <a:r>
                  <a:rPr lang="fr-FR" sz="1400" baseline="-25000">
                    <a:latin typeface="Arial"/>
                    <a:cs typeface="Arial"/>
                  </a:rPr>
                  <a:t>2</a:t>
                </a:r>
                <a:r>
                  <a:rPr lang="fr-FR" sz="1400">
                    <a:latin typeface="Arial"/>
                    <a:cs typeface="Arial"/>
                  </a:rPr>
                  <a:t>O</a:t>
                </a:r>
                <a:r>
                  <a:rPr lang="fr-FR" sz="1400" baseline="-25000">
                    <a:latin typeface="Arial"/>
                    <a:cs typeface="Arial"/>
                  </a:rPr>
                  <a:t>3</a:t>
                </a:r>
                <a:r>
                  <a:rPr lang="fr-FR" sz="1400">
                    <a:latin typeface="Arial"/>
                    <a:cs typeface="Arial"/>
                  </a:rPr>
                  <a:t> (wt. %)</a:t>
                </a:r>
              </a:p>
            </c:rich>
          </c:tx>
          <c:layout>
            <c:manualLayout>
              <c:xMode val="edge"/>
              <c:yMode val="edge"/>
              <c:x val="0.429270875038925"/>
              <c:y val="0.8418922476961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108930936"/>
        <c:crosses val="autoZero"/>
        <c:crossBetween val="midCat"/>
      </c:valAx>
      <c:valAx>
        <c:axId val="-2108930936"/>
        <c:scaling>
          <c:orientation val="minMax"/>
          <c:max val="0.14"/>
          <c:min val="0.11"/>
        </c:scaling>
        <c:delete val="0"/>
        <c:axPos val="l"/>
        <c:title>
          <c:tx>
            <c:rich>
              <a:bodyPr/>
              <a:lstStyle/>
              <a:p>
                <a:pPr>
                  <a:defRPr sz="1400" b="1" i="0" u="none" strike="noStrike" baseline="0">
                    <a:solidFill>
                      <a:srgbClr val="000000"/>
                    </a:solidFill>
                    <a:latin typeface="Arial"/>
                    <a:ea typeface="Verdana"/>
                    <a:cs typeface="Arial"/>
                  </a:defRPr>
                </a:pPr>
                <a:r>
                  <a:rPr lang="fr-FR" sz="1400" b="1" baseline="30000">
                    <a:latin typeface="Arial"/>
                    <a:cs typeface="Arial"/>
                  </a:rPr>
                  <a:t>187</a:t>
                </a:r>
                <a:r>
                  <a:rPr lang="fr-FR" sz="1400" b="1">
                    <a:latin typeface="Arial"/>
                    <a:cs typeface="Arial"/>
                  </a:rPr>
                  <a:t>Os/</a:t>
                </a:r>
                <a:r>
                  <a:rPr lang="fr-FR" sz="1400" b="1" baseline="30000">
                    <a:latin typeface="Arial"/>
                    <a:cs typeface="Arial"/>
                  </a:rPr>
                  <a:t>188</a:t>
                </a:r>
                <a:r>
                  <a:rPr lang="fr-FR" sz="1400" b="1">
                    <a:latin typeface="Arial"/>
                    <a:cs typeface="Arial"/>
                  </a:rPr>
                  <a:t>Os</a:t>
                </a:r>
              </a:p>
            </c:rich>
          </c:tx>
          <c:layout>
            <c:manualLayout>
              <c:xMode val="edge"/>
              <c:yMode val="edge"/>
              <c:x val="0.0266604386316117"/>
              <c:y val="0.354171737996473"/>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Verdana"/>
                <a:cs typeface="Arial"/>
              </a:defRPr>
            </a:pPr>
            <a:endParaRPr lang="fr-FR"/>
          </a:p>
        </c:txPr>
        <c:crossAx val="-2108939768"/>
        <c:crosses val="autoZero"/>
        <c:crossBetween val="midCat"/>
      </c:valAx>
      <c:spPr>
        <a:solidFill>
          <a:schemeClr val="bg1"/>
        </a:solidFill>
        <a:ln w="15875">
          <a:solidFill>
            <a:srgbClr val="000000"/>
          </a:solidFill>
          <a:prstDash val="solid"/>
        </a:ln>
      </c:spPr>
    </c:plotArea>
    <c:plotVisOnly val="1"/>
    <c:dispBlanksAs val="gap"/>
    <c:showDLblsOverMax val="0"/>
  </c:chart>
  <c:spPr>
    <a:noFill/>
    <a:ln w="3175">
      <a:noFill/>
      <a:prstDash val="solid"/>
    </a:ln>
  </c:spPr>
  <c:txPr>
    <a:bodyPr/>
    <a:lstStyle/>
    <a:p>
      <a:pPr>
        <a:defRPr sz="550" b="0" i="0" u="none" strike="noStrike" baseline="0">
          <a:solidFill>
            <a:srgbClr val="000000"/>
          </a:solidFill>
          <a:latin typeface="Verdana"/>
          <a:ea typeface="Verdana"/>
          <a:cs typeface="Verdana"/>
        </a:defRPr>
      </a:pPr>
      <a:endParaRPr lang="fr-FR"/>
    </a:p>
  </c:txPr>
  <c:printSettings>
    <c:headerFooter/>
    <c:pageMargins b="1.0" l="0.75" r="0.75" t="1.0"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37531754090992"/>
          <c:y val="0.0288461538461538"/>
          <c:w val="0.776532769556025"/>
          <c:h val="0.804455254391278"/>
        </c:manualLayout>
      </c:layout>
      <c:scatterChart>
        <c:scatterStyle val="lineMarker"/>
        <c:varyColors val="0"/>
        <c:ser>
          <c:idx val="0"/>
          <c:order val="0"/>
          <c:tx>
            <c:strRef>
              <c:f>'Radiogenic Os addition'!$G$1</c:f>
              <c:strCache>
                <c:ptCount val="1"/>
                <c:pt idx="0">
                  <c:v>[Os] total case 1</c:v>
                </c:pt>
              </c:strCache>
            </c:strRef>
          </c:tx>
          <c:spPr>
            <a:ln w="47625">
              <a:solidFill>
                <a:schemeClr val="accent3">
                  <a:lumMod val="50000"/>
                </a:schemeClr>
              </a:solidFill>
            </a:ln>
          </c:spPr>
          <c:marker>
            <c:symbol val="none"/>
          </c:marker>
          <c:xVal>
            <c:numRef>
              <c:f>'Radiogenic Os addition'!$C$2:$C$22</c:f>
              <c:numCache>
                <c:formatCode>0.00</c:formatCode>
                <c:ptCount val="21"/>
                <c:pt idx="0">
                  <c:v>0.7</c:v>
                </c:pt>
                <c:pt idx="1">
                  <c:v>0.875</c:v>
                </c:pt>
                <c:pt idx="2">
                  <c:v>1.05</c:v>
                </c:pt>
                <c:pt idx="3">
                  <c:v>1.225</c:v>
                </c:pt>
                <c:pt idx="4">
                  <c:v>1.4</c:v>
                </c:pt>
                <c:pt idx="5">
                  <c:v>1.575</c:v>
                </c:pt>
                <c:pt idx="6">
                  <c:v>1.75</c:v>
                </c:pt>
                <c:pt idx="7">
                  <c:v>1.925</c:v>
                </c:pt>
                <c:pt idx="8">
                  <c:v>2.1</c:v>
                </c:pt>
                <c:pt idx="9">
                  <c:v>2.274999999999999</c:v>
                </c:pt>
                <c:pt idx="10">
                  <c:v>2.45</c:v>
                </c:pt>
                <c:pt idx="11">
                  <c:v>2.625</c:v>
                </c:pt>
                <c:pt idx="12">
                  <c:v>2.8</c:v>
                </c:pt>
                <c:pt idx="13">
                  <c:v>2.975</c:v>
                </c:pt>
                <c:pt idx="14">
                  <c:v>3.15</c:v>
                </c:pt>
                <c:pt idx="15">
                  <c:v>3.325</c:v>
                </c:pt>
                <c:pt idx="16">
                  <c:v>3.500000000000001</c:v>
                </c:pt>
                <c:pt idx="17">
                  <c:v>3.675000000000001</c:v>
                </c:pt>
                <c:pt idx="18">
                  <c:v>3.85</c:v>
                </c:pt>
                <c:pt idx="19">
                  <c:v>4.025000000000001</c:v>
                </c:pt>
                <c:pt idx="20">
                  <c:v>4.200000000000001</c:v>
                </c:pt>
              </c:numCache>
            </c:numRef>
          </c:xVal>
          <c:yVal>
            <c:numRef>
              <c:f>'Radiogenic Os addition'!$G$2:$G$22</c:f>
              <c:numCache>
                <c:formatCode>0.00</c:formatCode>
                <c:ptCount val="21"/>
                <c:pt idx="0">
                  <c:v>3.5</c:v>
                </c:pt>
                <c:pt idx="1">
                  <c:v>3.532790721148112</c:v>
                </c:pt>
                <c:pt idx="2">
                  <c:v>3.567589606731161</c:v>
                </c:pt>
                <c:pt idx="3">
                  <c:v>3.604497664098267</c:v>
                </c:pt>
                <c:pt idx="4">
                  <c:v>3.643625075711689</c:v>
                </c:pt>
                <c:pt idx="5">
                  <c:v>3.685092127303182</c:v>
                </c:pt>
                <c:pt idx="6">
                  <c:v>3.729030258416952</c:v>
                </c:pt>
                <c:pt idx="7">
                  <c:v>3.775583254062429</c:v>
                </c:pt>
                <c:pt idx="8">
                  <c:v>3.82490859958671</c:v>
                </c:pt>
                <c:pt idx="9">
                  <c:v>3.877179024965004</c:v>
                </c:pt>
                <c:pt idx="10">
                  <c:v>3.93258426966292</c:v>
                </c:pt>
                <c:pt idx="11">
                  <c:v>3.991333105257155</c:v>
                </c:pt>
                <c:pt idx="12">
                  <c:v>4.053655660377358</c:v>
                </c:pt>
                <c:pt idx="13">
                  <c:v>4.119806101593347</c:v>
                </c:pt>
                <c:pt idx="14">
                  <c:v>4.190065735057243</c:v>
                </c:pt>
                <c:pt idx="15">
                  <c:v>4.264746607587926</c:v>
                </c:pt>
                <c:pt idx="16">
                  <c:v>4.34419570319552</c:v>
                </c:pt>
                <c:pt idx="17">
                  <c:v>4.428799852756781</c:v>
                </c:pt>
                <c:pt idx="18">
                  <c:v>4.518991501948449</c:v>
                </c:pt>
                <c:pt idx="19">
                  <c:v>4.615255517328187</c:v>
                </c:pt>
                <c:pt idx="20">
                  <c:v>4.718137254901958</c:v>
                </c:pt>
              </c:numCache>
            </c:numRef>
          </c:yVal>
          <c:smooth val="0"/>
        </c:ser>
        <c:ser>
          <c:idx val="1"/>
          <c:order val="1"/>
          <c:marker>
            <c:symbol val="none"/>
          </c:marker>
          <c:xVal>
            <c:numRef>
              <c:f>'Radiogenic Os addition'!$C$2:$C$22</c:f>
              <c:numCache>
                <c:formatCode>0.00</c:formatCode>
                <c:ptCount val="21"/>
                <c:pt idx="0">
                  <c:v>0.7</c:v>
                </c:pt>
                <c:pt idx="1">
                  <c:v>0.875</c:v>
                </c:pt>
                <c:pt idx="2">
                  <c:v>1.05</c:v>
                </c:pt>
                <c:pt idx="3">
                  <c:v>1.225</c:v>
                </c:pt>
                <c:pt idx="4">
                  <c:v>1.4</c:v>
                </c:pt>
                <c:pt idx="5">
                  <c:v>1.575</c:v>
                </c:pt>
                <c:pt idx="6">
                  <c:v>1.75</c:v>
                </c:pt>
                <c:pt idx="7">
                  <c:v>1.925</c:v>
                </c:pt>
                <c:pt idx="8">
                  <c:v>2.1</c:v>
                </c:pt>
                <c:pt idx="9">
                  <c:v>2.274999999999999</c:v>
                </c:pt>
                <c:pt idx="10">
                  <c:v>2.45</c:v>
                </c:pt>
                <c:pt idx="11">
                  <c:v>2.625</c:v>
                </c:pt>
                <c:pt idx="12">
                  <c:v>2.8</c:v>
                </c:pt>
                <c:pt idx="13">
                  <c:v>2.975</c:v>
                </c:pt>
                <c:pt idx="14">
                  <c:v>3.15</c:v>
                </c:pt>
                <c:pt idx="15">
                  <c:v>3.325</c:v>
                </c:pt>
                <c:pt idx="16">
                  <c:v>3.500000000000001</c:v>
                </c:pt>
                <c:pt idx="17">
                  <c:v>3.675000000000001</c:v>
                </c:pt>
                <c:pt idx="18">
                  <c:v>3.85</c:v>
                </c:pt>
                <c:pt idx="19">
                  <c:v>4.025000000000001</c:v>
                </c:pt>
                <c:pt idx="20">
                  <c:v>4.200000000000001</c:v>
                </c:pt>
              </c:numCache>
            </c:numRef>
          </c:xVal>
          <c:yVal>
            <c:numRef>
              <c:f>'Radiogenic Os addition'!$I$2:$I$22</c:f>
              <c:numCache>
                <c:formatCode>0.00</c:formatCode>
                <c:ptCount val="21"/>
                <c:pt idx="0">
                  <c:v>3.5</c:v>
                </c:pt>
                <c:pt idx="1">
                  <c:v>3.562940111624038</c:v>
                </c:pt>
                <c:pt idx="2">
                  <c:v>3.630246946984865</c:v>
                </c:pt>
                <c:pt idx="3">
                  <c:v>3.702289900797028</c:v>
                </c:pt>
                <c:pt idx="4">
                  <c:v>3.779484675480768</c:v>
                </c:pt>
                <c:pt idx="5">
                  <c:v>3.862300587741393</c:v>
                </c:pt>
                <c:pt idx="6">
                  <c:v>3.951269314589753</c:v>
                </c:pt>
                <c:pt idx="7">
                  <c:v>4.046995420108288</c:v>
                </c:pt>
                <c:pt idx="8">
                  <c:v>4.150169100057738</c:v>
                </c:pt>
                <c:pt idx="9">
                  <c:v>4.26158170855016</c:v>
                </c:pt>
                <c:pt idx="10">
                  <c:v>4.382144801306474</c:v>
                </c:pt>
                <c:pt idx="11">
                  <c:v>4.512913660393433</c:v>
                </c:pt>
                <c:pt idx="12">
                  <c:v>4.655116580310879</c:v>
                </c:pt>
                <c:pt idx="13">
                  <c:v>4.810191630864098</c:v>
                </c:pt>
                <c:pt idx="14">
                  <c:v>4.979833221983017</c:v>
                </c:pt>
                <c:pt idx="15">
                  <c:v>5.166051660516604</c:v>
                </c:pt>
                <c:pt idx="16">
                  <c:v>5.371250133447202</c:v>
                </c:pt>
                <c:pt idx="17">
                  <c:v>5.598325370497859</c:v>
                </c:pt>
                <c:pt idx="18">
                  <c:v>5.850800941942611</c:v>
                </c:pt>
                <c:pt idx="19">
                  <c:v>6.133006239667213</c:v>
                </c:pt>
                <c:pt idx="20">
                  <c:v>6.4503205128205</c:v>
                </c:pt>
              </c:numCache>
            </c:numRef>
          </c:yVal>
          <c:smooth val="0"/>
        </c:ser>
        <c:ser>
          <c:idx val="2"/>
          <c:order val="2"/>
          <c:spPr>
            <a:ln>
              <a:solidFill>
                <a:schemeClr val="accent4">
                  <a:lumMod val="50000"/>
                </a:schemeClr>
              </a:solidFill>
            </a:ln>
          </c:spPr>
          <c:marker>
            <c:symbol val="none"/>
          </c:marker>
          <c:xVal>
            <c:numRef>
              <c:f>'Radiogenic Os addition'!$C$2:$C$22</c:f>
              <c:numCache>
                <c:formatCode>0.00</c:formatCode>
                <c:ptCount val="21"/>
                <c:pt idx="0">
                  <c:v>0.7</c:v>
                </c:pt>
                <c:pt idx="1">
                  <c:v>0.875</c:v>
                </c:pt>
                <c:pt idx="2">
                  <c:v>1.05</c:v>
                </c:pt>
                <c:pt idx="3">
                  <c:v>1.225</c:v>
                </c:pt>
                <c:pt idx="4">
                  <c:v>1.4</c:v>
                </c:pt>
                <c:pt idx="5">
                  <c:v>1.575</c:v>
                </c:pt>
                <c:pt idx="6">
                  <c:v>1.75</c:v>
                </c:pt>
                <c:pt idx="7">
                  <c:v>1.925</c:v>
                </c:pt>
                <c:pt idx="8">
                  <c:v>2.1</c:v>
                </c:pt>
                <c:pt idx="9">
                  <c:v>2.274999999999999</c:v>
                </c:pt>
                <c:pt idx="10">
                  <c:v>2.45</c:v>
                </c:pt>
                <c:pt idx="11">
                  <c:v>2.625</c:v>
                </c:pt>
                <c:pt idx="12">
                  <c:v>2.8</c:v>
                </c:pt>
                <c:pt idx="13">
                  <c:v>2.975</c:v>
                </c:pt>
                <c:pt idx="14">
                  <c:v>3.15</c:v>
                </c:pt>
                <c:pt idx="15">
                  <c:v>3.325</c:v>
                </c:pt>
                <c:pt idx="16">
                  <c:v>3.500000000000001</c:v>
                </c:pt>
                <c:pt idx="17">
                  <c:v>3.675000000000001</c:v>
                </c:pt>
                <c:pt idx="18">
                  <c:v>3.85</c:v>
                </c:pt>
                <c:pt idx="19">
                  <c:v>4.025000000000001</c:v>
                </c:pt>
                <c:pt idx="20">
                  <c:v>4.200000000000001</c:v>
                </c:pt>
              </c:numCache>
            </c:numRef>
          </c:xVal>
          <c:yVal>
            <c:numRef>
              <c:f>'Radiogenic Os addition'!$K$2:$K$22</c:f>
              <c:numCache>
                <c:formatCode>0.00</c:formatCode>
                <c:ptCount val="21"/>
                <c:pt idx="0">
                  <c:v>3.5</c:v>
                </c:pt>
                <c:pt idx="1">
                  <c:v>3.591032678397374</c:v>
                </c:pt>
                <c:pt idx="2">
                  <c:v>3.68964790217162</c:v>
                </c:pt>
                <c:pt idx="3">
                  <c:v>3.796713131203559</c:v>
                </c:pt>
                <c:pt idx="4">
                  <c:v>3.91323792486583</c:v>
                </c:pt>
                <c:pt idx="5">
                  <c:v>4.04040404040404</c:v>
                </c:pt>
                <c:pt idx="6">
                  <c:v>4.179603534750415</c:v>
                </c:pt>
                <c:pt idx="7">
                  <c:v>4.332487466732684</c:v>
                </c:pt>
                <c:pt idx="8">
                  <c:v>4.501028806584358</c:v>
                </c:pt>
                <c:pt idx="9">
                  <c:v>4.687604634032007</c:v>
                </c:pt>
                <c:pt idx="10">
                  <c:v>4.895104895104889</c:v>
                </c:pt>
                <c:pt idx="11">
                  <c:v>5.127078297810002</c:v>
                </c:pt>
                <c:pt idx="12">
                  <c:v>5.387931034482756</c:v>
                </c:pt>
                <c:pt idx="13">
                  <c:v>5.683202078428183</c:v>
                </c:pt>
                <c:pt idx="14">
                  <c:v>6.019951840385263</c:v>
                </c:pt>
                <c:pt idx="15">
                  <c:v>6.407322654462241</c:v>
                </c:pt>
                <c:pt idx="16">
                  <c:v>6.857366771159865</c:v>
                </c:pt>
                <c:pt idx="17">
                  <c:v>7.38630368259996</c:v>
                </c:pt>
                <c:pt idx="18">
                  <c:v>8.016491067338526</c:v>
                </c:pt>
                <c:pt idx="19">
                  <c:v>8.77963125548726</c:v>
                </c:pt>
                <c:pt idx="20">
                  <c:v>9.722222222222193</c:v>
                </c:pt>
              </c:numCache>
            </c:numRef>
          </c:yVal>
          <c:smooth val="0"/>
        </c:ser>
        <c:dLbls>
          <c:showLegendKey val="0"/>
          <c:showVal val="0"/>
          <c:showCatName val="0"/>
          <c:showSerName val="0"/>
          <c:showPercent val="0"/>
          <c:showBubbleSize val="0"/>
        </c:dLbls>
        <c:axId val="-2108999672"/>
        <c:axId val="-2108994056"/>
      </c:scatterChart>
      <c:valAx>
        <c:axId val="-2108999672"/>
        <c:scaling>
          <c:orientation val="minMax"/>
        </c:scaling>
        <c:delete val="0"/>
        <c:axPos val="b"/>
        <c:title>
          <c:tx>
            <c:rich>
              <a:bodyPr/>
              <a:lstStyle/>
              <a:p>
                <a:pPr>
                  <a:defRPr>
                    <a:latin typeface="Arial"/>
                    <a:cs typeface="Arial"/>
                  </a:defRPr>
                </a:pPr>
                <a:r>
                  <a:rPr lang="fr-FR" sz="1400">
                    <a:latin typeface="Arial"/>
                    <a:cs typeface="Arial"/>
                  </a:rPr>
                  <a:t>Al2O3 wt%</a:t>
                </a:r>
              </a:p>
            </c:rich>
          </c:tx>
          <c:layout>
            <c:manualLayout>
              <c:xMode val="edge"/>
              <c:yMode val="edge"/>
              <c:x val="0.476918146859549"/>
              <c:y val="0.915865384615385"/>
            </c:manualLayout>
          </c:layout>
          <c:overlay val="0"/>
        </c:title>
        <c:numFmt formatCode="0.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2108994056"/>
        <c:crosses val="autoZero"/>
        <c:crossBetween val="midCat"/>
      </c:valAx>
      <c:valAx>
        <c:axId val="-2108994056"/>
        <c:scaling>
          <c:orientation val="minMax"/>
          <c:max val="10.0"/>
        </c:scaling>
        <c:delete val="0"/>
        <c:axPos val="l"/>
        <c:title>
          <c:tx>
            <c:rich>
              <a:bodyPr rot="-5400000" vert="horz"/>
              <a:lstStyle/>
              <a:p>
                <a:pPr>
                  <a:defRPr sz="1400" b="1">
                    <a:latin typeface="Arial"/>
                    <a:cs typeface="Arial"/>
                  </a:defRPr>
                </a:pPr>
                <a:r>
                  <a:rPr lang="fr-FR" sz="1400" b="1">
                    <a:latin typeface="Arial"/>
                    <a:cs typeface="Arial"/>
                  </a:rPr>
                  <a:t>[Os] ppb</a:t>
                </a:r>
              </a:p>
            </c:rich>
          </c:tx>
          <c:layout>
            <c:manualLayout>
              <c:xMode val="edge"/>
              <c:yMode val="edge"/>
              <c:x val="0.037716868372426"/>
              <c:y val="0.361545275590551"/>
            </c:manualLayout>
          </c:layout>
          <c:overlay val="0"/>
        </c:title>
        <c:numFmt formatCode="0" sourceLinked="0"/>
        <c:majorTickMark val="out"/>
        <c:minorTickMark val="none"/>
        <c:tickLblPos val="nextTo"/>
        <c:txPr>
          <a:bodyPr/>
          <a:lstStyle/>
          <a:p>
            <a:pPr>
              <a:defRPr>
                <a:latin typeface="Arial"/>
                <a:cs typeface="Arial"/>
              </a:defRPr>
            </a:pPr>
            <a:endParaRPr lang="fr-FR"/>
          </a:p>
        </c:txPr>
        <c:crossAx val="-2108999672"/>
        <c:crosses val="autoZero"/>
        <c:crossBetween val="midCat"/>
      </c:valAx>
      <c:spPr>
        <a:ln>
          <a:solidFill>
            <a:schemeClr val="tx1"/>
          </a:solidFill>
        </a:ln>
      </c:spPr>
    </c:plotArea>
    <c:plotVisOnly val="1"/>
    <c:dispBlanksAs val="gap"/>
    <c:showDLblsOverMax val="0"/>
  </c:chart>
  <c:spPr>
    <a:noFill/>
    <a:ln>
      <a:noFill/>
    </a:ln>
  </c:spPr>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2632485178056"/>
          <c:y val="0.0536193204968558"/>
          <c:w val="0.563159342000776"/>
          <c:h val="0.782842079254094"/>
        </c:manualLayout>
      </c:layout>
      <c:scatterChart>
        <c:scatterStyle val="smoothMarker"/>
        <c:varyColors val="0"/>
        <c:ser>
          <c:idx val="0"/>
          <c:order val="0"/>
          <c:tx>
            <c:strRef>
              <c:f>'Melt percolation model'!$X$1</c:f>
              <c:strCache>
                <c:ptCount val="1"/>
                <c:pt idx="0">
                  <c:v>Al2O3 perid after x passages %</c:v>
                </c:pt>
              </c:strCache>
            </c:strRef>
          </c:tx>
          <c:spPr>
            <a:ln w="28575">
              <a:noFill/>
            </a:ln>
          </c:spPr>
          <c:marker>
            <c:symbol val="diamond"/>
            <c:size val="8"/>
            <c:spPr>
              <a:solidFill>
                <a:srgbClr val="CC99FF"/>
              </a:solidFill>
              <a:ln>
                <a:solidFill>
                  <a:srgbClr val="4600A5"/>
                </a:solidFill>
                <a:prstDash val="solid"/>
              </a:ln>
            </c:spPr>
          </c:marker>
          <c:xVal>
            <c:numRef>
              <c:f>'Melt percolation model'!$X$2:$X$100</c:f>
              <c:numCache>
                <c:formatCode>0.00</c:formatCode>
                <c:ptCount val="99"/>
                <c:pt idx="0">
                  <c:v>4.459974318509579</c:v>
                </c:pt>
                <c:pt idx="1">
                  <c:v>4.163516379430102</c:v>
                </c:pt>
                <c:pt idx="2">
                  <c:v>3.884448799243458</c:v>
                </c:pt>
                <c:pt idx="3">
                  <c:v>3.622707016248368</c:v>
                </c:pt>
                <c:pt idx="4">
                  <c:v>3.378052894259488</c:v>
                </c:pt>
                <c:pt idx="5">
                  <c:v>3.15010013475017</c:v>
                </c:pt>
                <c:pt idx="6">
                  <c:v>2.938339713813056</c:v>
                </c:pt>
                <c:pt idx="7">
                  <c:v>2.742164464917841</c:v>
                </c:pt>
                <c:pt idx="8">
                  <c:v>2.560892138020082</c:v>
                </c:pt>
                <c:pt idx="9">
                  <c:v>2.393786466249941</c:v>
                </c:pt>
                <c:pt idx="10">
                  <c:v>2.240075951870754</c:v>
                </c:pt>
                <c:pt idx="11">
                  <c:v>2.098970236768104</c:v>
                </c:pt>
                <c:pt idx="12">
                  <c:v>1.96967404663979</c:v>
                </c:pt>
                <c:pt idx="13">
                  <c:v>1.851398792522235</c:v>
                </c:pt>
                <c:pt idx="14">
                  <c:v>1.74337198058673</c:v>
                </c:pt>
                <c:pt idx="15">
                  <c:v>1.644844624778996</c:v>
                </c:pt>
                <c:pt idx="16">
                  <c:v>1.555096880928711</c:v>
                </c:pt>
                <c:pt idx="17">
                  <c:v>1.473442129557694</c:v>
                </c:pt>
                <c:pt idx="18">
                  <c:v>1.39922973163276</c:v>
                </c:pt>
                <c:pt idx="19">
                  <c:v>1.331846670343865</c:v>
                </c:pt>
                <c:pt idx="20">
                  <c:v>1.270718275487852</c:v>
                </c:pt>
                <c:pt idx="21">
                  <c:v>1.215308207483837</c:v>
                </c:pt>
                <c:pt idx="22">
                  <c:v>1.165117857186924</c:v>
                </c:pt>
                <c:pt idx="23">
                  <c:v>1.11968529678373</c:v>
                </c:pt>
                <c:pt idx="24">
                  <c:v>1.078583897033897</c:v>
                </c:pt>
                <c:pt idx="25">
                  <c:v>1.041420707538156</c:v>
                </c:pt>
                <c:pt idx="26">
                  <c:v>1.007834679892274</c:v>
                </c:pt>
                <c:pt idx="27">
                  <c:v>0.977494798671382</c:v>
                </c:pt>
                <c:pt idx="28">
                  <c:v>0.950098172194611</c:v>
                </c:pt>
                <c:pt idx="29">
                  <c:v>0.925368123871144</c:v>
                </c:pt>
                <c:pt idx="30">
                  <c:v>0.903052315495644</c:v>
                </c:pt>
                <c:pt idx="31">
                  <c:v>0.88292092598226</c:v>
                </c:pt>
                <c:pt idx="32">
                  <c:v>0.864764902527679</c:v>
                </c:pt>
                <c:pt idx="33">
                  <c:v>0.848394295899361</c:v>
                </c:pt>
                <c:pt idx="34">
                  <c:v>0.833636687287152</c:v>
                </c:pt>
                <c:pt idx="35">
                  <c:v>0.820335710778763</c:v>
                </c:pt>
                <c:pt idx="36">
                  <c:v>0.808349672881305</c:v>
                </c:pt>
                <c:pt idx="37">
                  <c:v>0.797550268486972</c:v>
                </c:pt>
                <c:pt idx="38">
                  <c:v>0.78782139116217</c:v>
                </c:pt>
                <c:pt idx="39">
                  <c:v>0.779058034531966</c:v>
                </c:pt>
                <c:pt idx="40">
                  <c:v>0.77116528075581</c:v>
                </c:pt>
                <c:pt idx="41">
                  <c:v>0.764057371578944</c:v>
                </c:pt>
                <c:pt idx="42">
                  <c:v>0.757656857140595</c:v>
                </c:pt>
                <c:pt idx="43">
                  <c:v>0.751893817578669</c:v>
                </c:pt>
                <c:pt idx="44">
                  <c:v>0.746705152453254</c:v>
                </c:pt>
                <c:pt idx="45">
                  <c:v>0.742033933086742</c:v>
                </c:pt>
                <c:pt idx="46">
                  <c:v>0.737828813062144</c:v>
                </c:pt>
                <c:pt idx="47">
                  <c:v>0.734043492312982</c:v>
                </c:pt>
                <c:pt idx="48">
                  <c:v>0.730636230462456</c:v>
                </c:pt>
                <c:pt idx="49">
                  <c:v>0.727569405313883</c:v>
                </c:pt>
                <c:pt idx="50">
                  <c:v>0.724809112649203</c:v>
                </c:pt>
                <c:pt idx="51">
                  <c:v>0.722324803750211</c:v>
                </c:pt>
                <c:pt idx="52">
                  <c:v>0.720088957312787</c:v>
                </c:pt>
                <c:pt idx="53">
                  <c:v>0.718076782673508</c:v>
                </c:pt>
                <c:pt idx="54">
                  <c:v>0.71626595150796</c:v>
                </c:pt>
                <c:pt idx="55">
                  <c:v>0.71463635538873</c:v>
                </c:pt>
                <c:pt idx="56">
                  <c:v>0.713169886807313</c:v>
                </c:pt>
                <c:pt idx="57">
                  <c:v>0.71185024146725</c:v>
                </c:pt>
                <c:pt idx="58">
                  <c:v>0.710662739845479</c:v>
                </c:pt>
                <c:pt idx="59">
                  <c:v>0.709594166195243</c:v>
                </c:pt>
                <c:pt idx="60">
                  <c:v>0.708632623327112</c:v>
                </c:pt>
                <c:pt idx="61">
                  <c:v>0.707767401655345</c:v>
                </c:pt>
                <c:pt idx="62">
                  <c:v>0.706988861135362</c:v>
                </c:pt>
                <c:pt idx="63">
                  <c:v>0.706288324845265</c:v>
                </c:pt>
                <c:pt idx="64">
                  <c:v>0.705657983080753</c:v>
                </c:pt>
                <c:pt idx="65">
                  <c:v>0.705090806939158</c:v>
                </c:pt>
                <c:pt idx="66">
                  <c:v>0.704580470465337</c:v>
                </c:pt>
                <c:pt idx="67">
                  <c:v>0.704121280520558</c:v>
                </c:pt>
                <c:pt idx="68">
                  <c:v>0.703708113615883</c:v>
                </c:pt>
                <c:pt idx="69">
                  <c:v>0.703336359024594</c:v>
                </c:pt>
                <c:pt idx="70">
                  <c:v>0.703001867554486</c:v>
                </c:pt>
                <c:pt idx="71">
                  <c:v>0.70270090542095</c:v>
                </c:pt>
                <c:pt idx="72">
                  <c:v>0.702430112716227</c:v>
                </c:pt>
                <c:pt idx="73">
                  <c:v>0.702186466019515</c:v>
                </c:pt>
                <c:pt idx="74">
                  <c:v>0.701967244737191</c:v>
                </c:pt>
                <c:pt idx="75">
                  <c:v>0.701770000802762</c:v>
                </c:pt>
                <c:pt idx="76">
                  <c:v>0.701592531402601</c:v>
                </c:pt>
                <c:pt idx="77">
                  <c:v>0.701432854426444</c:v>
                </c:pt>
                <c:pt idx="78">
                  <c:v>0.701289186371356</c:v>
                </c:pt>
                <c:pt idx="79">
                  <c:v>0.701159922454714</c:v>
                </c:pt>
                <c:pt idx="80">
                  <c:v>0.701043618715969</c:v>
                </c:pt>
                <c:pt idx="81">
                  <c:v>0.700938975908778</c:v>
                </c:pt>
                <c:pt idx="82">
                  <c:v>0.700844825004824</c:v>
                </c:pt>
                <c:pt idx="83">
                  <c:v>0.700760114148373</c:v>
                </c:pt>
                <c:pt idx="84">
                  <c:v>0.700683896916647</c:v>
                </c:pt>
                <c:pt idx="85">
                  <c:v>0.700615321755509</c:v>
                </c:pt>
                <c:pt idx="86">
                  <c:v>0.700553622472969</c:v>
                </c:pt>
                <c:pt idx="87">
                  <c:v>0.700498109684722</c:v>
                </c:pt>
                <c:pt idx="88">
                  <c:v>0.700448163116488</c:v>
                </c:pt>
                <c:pt idx="89">
                  <c:v>0.70040322467743</c:v>
                </c:pt>
                <c:pt idx="90">
                  <c:v>0.700362792227486</c:v>
                </c:pt>
                <c:pt idx="91">
                  <c:v>0.700326413969144</c:v>
                </c:pt>
                <c:pt idx="92">
                  <c:v>0.700293683401167</c:v>
                </c:pt>
                <c:pt idx="93">
                  <c:v>0.700264234777974</c:v>
                </c:pt>
                <c:pt idx="94">
                  <c:v>0.700237739024062</c:v>
                </c:pt>
                <c:pt idx="95">
                  <c:v>0.700213900057877</c:v>
                </c:pt>
                <c:pt idx="96">
                  <c:v>0.700192451484125</c:v>
                </c:pt>
                <c:pt idx="97">
                  <c:v>0.700173153617616</c:v>
                </c:pt>
                <c:pt idx="98">
                  <c:v>0.700155790805418</c:v>
                </c:pt>
              </c:numCache>
            </c:numRef>
          </c:xVal>
          <c:yVal>
            <c:numRef>
              <c:f>'Melt percolation model'!$B$2:$B$100</c:f>
              <c:numCache>
                <c:formatCode>General</c:formatCode>
                <c:ptCount val="99"/>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pt idx="42">
                  <c:v>43.0</c:v>
                </c:pt>
                <c:pt idx="43">
                  <c:v>44.0</c:v>
                </c:pt>
                <c:pt idx="44">
                  <c:v>45.0</c:v>
                </c:pt>
                <c:pt idx="45">
                  <c:v>46.0</c:v>
                </c:pt>
                <c:pt idx="46">
                  <c:v>47.0</c:v>
                </c:pt>
                <c:pt idx="47">
                  <c:v>48.0</c:v>
                </c:pt>
                <c:pt idx="48">
                  <c:v>49.0</c:v>
                </c:pt>
                <c:pt idx="49">
                  <c:v>50.0</c:v>
                </c:pt>
                <c:pt idx="50">
                  <c:v>51.0</c:v>
                </c:pt>
                <c:pt idx="51">
                  <c:v>52.0</c:v>
                </c:pt>
                <c:pt idx="52">
                  <c:v>53.0</c:v>
                </c:pt>
                <c:pt idx="53">
                  <c:v>54.0</c:v>
                </c:pt>
                <c:pt idx="54">
                  <c:v>55.0</c:v>
                </c:pt>
                <c:pt idx="55">
                  <c:v>56.0</c:v>
                </c:pt>
                <c:pt idx="56">
                  <c:v>57.0</c:v>
                </c:pt>
                <c:pt idx="57">
                  <c:v>58.0</c:v>
                </c:pt>
                <c:pt idx="58">
                  <c:v>59.0</c:v>
                </c:pt>
                <c:pt idx="59">
                  <c:v>60.0</c:v>
                </c:pt>
                <c:pt idx="60">
                  <c:v>61.0</c:v>
                </c:pt>
                <c:pt idx="61">
                  <c:v>62.0</c:v>
                </c:pt>
                <c:pt idx="62">
                  <c:v>63.0</c:v>
                </c:pt>
                <c:pt idx="63">
                  <c:v>64.0</c:v>
                </c:pt>
                <c:pt idx="64">
                  <c:v>65.0</c:v>
                </c:pt>
                <c:pt idx="65">
                  <c:v>66.0</c:v>
                </c:pt>
                <c:pt idx="66">
                  <c:v>67.0</c:v>
                </c:pt>
                <c:pt idx="67">
                  <c:v>68.0</c:v>
                </c:pt>
                <c:pt idx="68">
                  <c:v>69.0</c:v>
                </c:pt>
                <c:pt idx="69">
                  <c:v>70.0</c:v>
                </c:pt>
                <c:pt idx="70">
                  <c:v>71.0</c:v>
                </c:pt>
                <c:pt idx="71">
                  <c:v>72.0</c:v>
                </c:pt>
                <c:pt idx="72">
                  <c:v>73.0</c:v>
                </c:pt>
                <c:pt idx="73">
                  <c:v>74.0</c:v>
                </c:pt>
                <c:pt idx="74">
                  <c:v>75.0</c:v>
                </c:pt>
                <c:pt idx="75">
                  <c:v>76.0</c:v>
                </c:pt>
                <c:pt idx="76">
                  <c:v>77.0</c:v>
                </c:pt>
                <c:pt idx="77">
                  <c:v>78.0</c:v>
                </c:pt>
                <c:pt idx="78">
                  <c:v>79.0</c:v>
                </c:pt>
                <c:pt idx="79">
                  <c:v>80.0</c:v>
                </c:pt>
                <c:pt idx="80">
                  <c:v>81.0</c:v>
                </c:pt>
                <c:pt idx="81">
                  <c:v>82.0</c:v>
                </c:pt>
                <c:pt idx="82">
                  <c:v>83.0</c:v>
                </c:pt>
                <c:pt idx="83">
                  <c:v>84.0</c:v>
                </c:pt>
                <c:pt idx="84">
                  <c:v>85.0</c:v>
                </c:pt>
                <c:pt idx="85">
                  <c:v>86.0</c:v>
                </c:pt>
                <c:pt idx="86">
                  <c:v>87.0</c:v>
                </c:pt>
                <c:pt idx="87">
                  <c:v>88.0</c:v>
                </c:pt>
                <c:pt idx="88">
                  <c:v>89.0</c:v>
                </c:pt>
                <c:pt idx="89">
                  <c:v>90.0</c:v>
                </c:pt>
                <c:pt idx="90">
                  <c:v>91.0</c:v>
                </c:pt>
                <c:pt idx="91">
                  <c:v>92.0</c:v>
                </c:pt>
                <c:pt idx="92">
                  <c:v>93.0</c:v>
                </c:pt>
                <c:pt idx="93">
                  <c:v>94.0</c:v>
                </c:pt>
                <c:pt idx="94">
                  <c:v>95.0</c:v>
                </c:pt>
                <c:pt idx="95">
                  <c:v>96.0</c:v>
                </c:pt>
                <c:pt idx="96">
                  <c:v>97.0</c:v>
                </c:pt>
                <c:pt idx="97">
                  <c:v>98.0</c:v>
                </c:pt>
                <c:pt idx="98">
                  <c:v>99.0</c:v>
                </c:pt>
              </c:numCache>
            </c:numRef>
          </c:yVal>
          <c:smooth val="0"/>
        </c:ser>
        <c:dLbls>
          <c:showLegendKey val="0"/>
          <c:showVal val="0"/>
          <c:showCatName val="0"/>
          <c:showSerName val="0"/>
          <c:showPercent val="0"/>
          <c:showBubbleSize val="0"/>
        </c:dLbls>
        <c:axId val="2079058552"/>
        <c:axId val="2079066664"/>
      </c:scatterChart>
      <c:valAx>
        <c:axId val="2079058552"/>
        <c:scaling>
          <c:orientation val="minMax"/>
          <c:max val="5.0"/>
          <c:min val="0.0"/>
        </c:scaling>
        <c:delete val="0"/>
        <c:axPos val="b"/>
        <c:title>
          <c:tx>
            <c:rich>
              <a:bodyPr/>
              <a:lstStyle/>
              <a:p>
                <a:pPr>
                  <a:defRPr sz="1400"/>
                </a:pPr>
                <a:r>
                  <a:rPr lang="fr-FR" sz="1400" b="1"/>
                  <a:t>Al2O3</a:t>
                </a:r>
              </a:p>
            </c:rich>
          </c:tx>
          <c:layout>
            <c:manualLayout>
              <c:xMode val="edge"/>
              <c:yMode val="edge"/>
              <c:x val="0.453738085370908"/>
              <c:y val="0.902681176247071"/>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079066664"/>
        <c:crosses val="autoZero"/>
        <c:crossBetween val="midCat"/>
        <c:majorUnit val="1.0"/>
      </c:valAx>
      <c:valAx>
        <c:axId val="2079066664"/>
        <c:scaling>
          <c:orientation val="minMax"/>
        </c:scaling>
        <c:delete val="0"/>
        <c:axPos val="l"/>
        <c:majorGridlines>
          <c:spPr>
            <a:ln w="3175">
              <a:solidFill>
                <a:srgbClr val="000000"/>
              </a:solidFill>
              <a:prstDash val="sysDash"/>
            </a:ln>
          </c:spPr>
        </c:majorGridlines>
        <c:title>
          <c:tx>
            <c:rich>
              <a:bodyPr/>
              <a:lstStyle/>
              <a:p>
                <a:pPr>
                  <a:defRPr sz="1400" b="1" i="0" u="none" strike="noStrike" baseline="0">
                    <a:solidFill>
                      <a:srgbClr val="000000"/>
                    </a:solidFill>
                    <a:latin typeface="Verdana"/>
                    <a:ea typeface="Verdana"/>
                    <a:cs typeface="Verdana"/>
                  </a:defRPr>
                </a:pPr>
                <a:r>
                  <a:rPr lang="fr-FR"/>
                  <a:t>Height</a:t>
                </a:r>
              </a:p>
            </c:rich>
          </c:tx>
          <c:layout>
            <c:manualLayout>
              <c:xMode val="edge"/>
              <c:yMode val="edge"/>
              <c:x val="0.0684210526315789"/>
              <c:y val="0.3672924363006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079058552"/>
        <c:crosses val="autoZero"/>
        <c:crossBetween val="midCat"/>
      </c:valAx>
      <c:spPr>
        <a:noFill/>
        <a:ln w="12700">
          <a:solidFill>
            <a:srgbClr val="000000"/>
          </a:solidFill>
          <a:prstDash val="solid"/>
        </a:ln>
      </c:spPr>
    </c:plotArea>
    <c:plotVisOnly val="1"/>
    <c:dispBlanksAs val="gap"/>
    <c:showDLblsOverMax val="0"/>
  </c:chart>
  <c:spPr>
    <a:noFill/>
    <a:ln w="9525">
      <a:noFill/>
    </a:ln>
  </c:spPr>
  <c:txPr>
    <a:bodyPr/>
    <a:lstStyle/>
    <a:p>
      <a:pPr>
        <a:defRPr sz="275" b="0" i="0" u="none" strike="noStrike" baseline="0">
          <a:solidFill>
            <a:srgbClr val="000000"/>
          </a:solidFill>
          <a:latin typeface="Verdana"/>
          <a:ea typeface="Verdana"/>
          <a:cs typeface="Verdana"/>
        </a:defRPr>
      </a:pPr>
      <a:endParaRPr lang="fr-FR"/>
    </a:p>
  </c:txPr>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4497812419669"/>
          <c:y val="0.0537635819986506"/>
          <c:w val="0.534392224692337"/>
          <c:h val="0.787636476280232"/>
        </c:manualLayout>
      </c:layout>
      <c:scatterChart>
        <c:scatterStyle val="smoothMarker"/>
        <c:varyColors val="0"/>
        <c:ser>
          <c:idx val="0"/>
          <c:order val="0"/>
          <c:tx>
            <c:strRef>
              <c:f>'Melt percolation model'!$N$1</c:f>
              <c:strCache>
                <c:ptCount val="1"/>
                <c:pt idx="0">
                  <c:v>[Os] perid - after x passages</c:v>
                </c:pt>
              </c:strCache>
            </c:strRef>
          </c:tx>
          <c:spPr>
            <a:ln w="28575">
              <a:noFill/>
            </a:ln>
            <a:effectLst>
              <a:outerShdw blurRad="50800" dist="38100" dir="2700000" algn="tl" rotWithShape="0">
                <a:srgbClr val="000000">
                  <a:alpha val="43000"/>
                </a:srgbClr>
              </a:outerShdw>
            </a:effectLst>
          </c:spPr>
          <c:marker>
            <c:symbol val="diamond"/>
            <c:size val="8"/>
            <c:spPr>
              <a:solidFill>
                <a:srgbClr val="3366FF"/>
              </a:solidFill>
              <a:ln>
                <a:solidFill>
                  <a:srgbClr val="0000FF"/>
                </a:solidFill>
                <a:prstDash val="solid"/>
              </a:ln>
              <a:effectLst>
                <a:outerShdw blurRad="50800" dist="38100" dir="2700000" algn="tl" rotWithShape="0">
                  <a:srgbClr val="000000">
                    <a:alpha val="43000"/>
                  </a:srgbClr>
                </a:outerShdw>
              </a:effectLst>
            </c:spPr>
          </c:marker>
          <c:xVal>
            <c:numRef>
              <c:f>'Melt percolation model'!$N$2:$N$101</c:f>
              <c:numCache>
                <c:formatCode>0.0000</c:formatCode>
                <c:ptCount val="100"/>
                <c:pt idx="0">
                  <c:v>3.127367989818802</c:v>
                </c:pt>
                <c:pt idx="1">
                  <c:v>2.707041255093675</c:v>
                </c:pt>
                <c:pt idx="2">
                  <c:v>2.76944151167256</c:v>
                </c:pt>
                <c:pt idx="3">
                  <c:v>2.829483916206092</c:v>
                </c:pt>
                <c:pt idx="4">
                  <c:v>2.885611497648413</c:v>
                </c:pt>
                <c:pt idx="5">
                  <c:v>2.937907535070943</c:v>
                </c:pt>
                <c:pt idx="6">
                  <c:v>2.986488789073714</c:v>
                </c:pt>
                <c:pt idx="7">
                  <c:v>3.03149455338745</c:v>
                </c:pt>
                <c:pt idx="8">
                  <c:v>3.07308134716958</c:v>
                </c:pt>
                <c:pt idx="9">
                  <c:v>3.111418081908184</c:v>
                </c:pt>
                <c:pt idx="10">
                  <c:v>3.146681751620096</c:v>
                </c:pt>
                <c:pt idx="11">
                  <c:v>3.17905367719682</c:v>
                </c:pt>
                <c:pt idx="12">
                  <c:v>3.208716307382583</c:v>
                </c:pt>
                <c:pt idx="13">
                  <c:v>3.235850557197173</c:v>
                </c:pt>
                <c:pt idx="14">
                  <c:v>3.260633649176991</c:v>
                </c:pt>
                <c:pt idx="15">
                  <c:v>3.283237412796055</c:v>
                </c:pt>
                <c:pt idx="16">
                  <c:v>3.303826991910457</c:v>
                </c:pt>
                <c:pt idx="17">
                  <c:v>3.322559908096351</c:v>
                </c:pt>
                <c:pt idx="18">
                  <c:v>3.339585428435824</c:v>
                </c:pt>
                <c:pt idx="19">
                  <c:v>3.355044188866535</c:v>
                </c:pt>
                <c:pt idx="20">
                  <c:v>3.369068027996395</c:v>
                </c:pt>
                <c:pt idx="21">
                  <c:v>3.381779990770704</c:v>
                </c:pt>
                <c:pt idx="22">
                  <c:v>3.393294466164556</c:v>
                </c:pt>
                <c:pt idx="23">
                  <c:v>3.403717427864316</c:v>
                </c:pt>
                <c:pt idx="24">
                  <c:v>3.413146751494708</c:v>
                </c:pt>
                <c:pt idx="25">
                  <c:v>3.421672586211428</c:v>
                </c:pt>
                <c:pt idx="26">
                  <c:v>3.429377762338273</c:v>
                </c:pt>
                <c:pt idx="27">
                  <c:v>3.436338220149461</c:v>
                </c:pt>
                <c:pt idx="28">
                  <c:v>3.442623447878997</c:v>
                </c:pt>
                <c:pt idx="29">
                  <c:v>3.448296919596665</c:v>
                </c:pt>
                <c:pt idx="30">
                  <c:v>3.453416525754292</c:v>
                </c:pt>
                <c:pt idx="31">
                  <c:v>3.458034991013543</c:v>
                </c:pt>
                <c:pt idx="32">
                  <c:v>3.462200275457291</c:v>
                </c:pt>
                <c:pt idx="33">
                  <c:v>3.465955956501338</c:v>
                </c:pt>
                <c:pt idx="34">
                  <c:v>3.469341589800013</c:v>
                </c:pt>
                <c:pt idx="35">
                  <c:v>3.472393048214111</c:v>
                </c:pt>
                <c:pt idx="36">
                  <c:v>3.475142838514908</c:v>
                </c:pt>
                <c:pt idx="37">
                  <c:v>3.47762039596233</c:v>
                </c:pt>
                <c:pt idx="38">
                  <c:v>3.479852357243801</c:v>
                </c:pt>
                <c:pt idx="39">
                  <c:v>3.481862812514369</c:v>
                </c:pt>
                <c:pt idx="40">
                  <c:v>3.483673537456666</c:v>
                </c:pt>
                <c:pt idx="41">
                  <c:v>3.485304206396703</c:v>
                </c:pt>
                <c:pt idx="42">
                  <c:v>3.486772587580983</c:v>
                </c:pt>
                <c:pt idx="43">
                  <c:v>3.48809472175293</c:v>
                </c:pt>
                <c:pt idx="44">
                  <c:v>3.489285085170601</c:v>
                </c:pt>
                <c:pt idx="45">
                  <c:v>3.490356738190292</c:v>
                </c:pt>
                <c:pt idx="46">
                  <c:v>3.491321460507728</c:v>
                </c:pt>
                <c:pt idx="47">
                  <c:v>3.49218987410449</c:v>
                </c:pt>
                <c:pt idx="48">
                  <c:v>3.492971554895842</c:v>
                </c:pt>
                <c:pt idx="49">
                  <c:v>3.493675134020147</c:v>
                </c:pt>
                <c:pt idx="50">
                  <c:v>3.494308389651544</c:v>
                </c:pt>
                <c:pt idx="51">
                  <c:v>3.494878330158413</c:v>
                </c:pt>
                <c:pt idx="52">
                  <c:v>3.495391269371546</c:v>
                </c:pt>
                <c:pt idx="53">
                  <c:v>3.49585289466874</c:v>
                </c:pt>
                <c:pt idx="54">
                  <c:v>3.496268328527536</c:v>
                </c:pt>
                <c:pt idx="55">
                  <c:v>3.496642184145314</c:v>
                </c:pt>
                <c:pt idx="56">
                  <c:v>3.496978615676409</c:v>
                </c:pt>
                <c:pt idx="57">
                  <c:v>3.497281363589242</c:v>
                </c:pt>
                <c:pt idx="58">
                  <c:v>3.497553795603029</c:v>
                </c:pt>
                <c:pt idx="59">
                  <c:v>3.497798943623104</c:v>
                </c:pt>
                <c:pt idx="60">
                  <c:v>3.498019537056498</c:v>
                </c:pt>
                <c:pt idx="61">
                  <c:v>3.498218032854811</c:v>
                </c:pt>
                <c:pt idx="62">
                  <c:v>3.498396642599661</c:v>
                </c:pt>
                <c:pt idx="63">
                  <c:v>3.498557356916798</c:v>
                </c:pt>
                <c:pt idx="64">
                  <c:v>3.498701967478274</c:v>
                </c:pt>
                <c:pt idx="65">
                  <c:v>3.498832086827667</c:v>
                </c:pt>
                <c:pt idx="66">
                  <c:v>3.498949166241053</c:v>
                </c:pt>
                <c:pt idx="67">
                  <c:v>3.499054511816228</c:v>
                </c:pt>
                <c:pt idx="68">
                  <c:v>3.499149298964141</c:v>
                </c:pt>
                <c:pt idx="69">
                  <c:v>3.499234585459825</c:v>
                </c:pt>
                <c:pt idx="70">
                  <c:v>3.499311323194852</c:v>
                </c:pt>
                <c:pt idx="71">
                  <c:v>3.4993803687596</c:v>
                </c:pt>
                <c:pt idx="72">
                  <c:v>3.499442492971064</c:v>
                </c:pt>
                <c:pt idx="73">
                  <c:v>3.499498389450715</c:v>
                </c:pt>
                <c:pt idx="74">
                  <c:v>3.499548682346585</c:v>
                </c:pt>
                <c:pt idx="75">
                  <c:v>3.499593933284587</c:v>
                </c:pt>
                <c:pt idx="76">
                  <c:v>3.499634647625674</c:v>
                </c:pt>
                <c:pt idx="77">
                  <c:v>3.499671280097894</c:v>
                </c:pt>
                <c:pt idx="78">
                  <c:v>3.499704239865566</c:v>
                </c:pt>
                <c:pt idx="79">
                  <c:v>3.499733895091694</c:v>
                </c:pt>
                <c:pt idx="80">
                  <c:v>3.499760577044103</c:v>
                </c:pt>
                <c:pt idx="81">
                  <c:v>3.499784583790846</c:v>
                </c:pt>
                <c:pt idx="82">
                  <c:v>3.499806183525865</c:v>
                </c:pt>
                <c:pt idx="83">
                  <c:v>3.499825617561818</c:v>
                </c:pt>
                <c:pt idx="84">
                  <c:v>3.499843103023348</c:v>
                </c:pt>
                <c:pt idx="85">
                  <c:v>3.4998588352707</c:v>
                </c:pt>
                <c:pt idx="86">
                  <c:v>3.499872990080667</c:v>
                </c:pt>
                <c:pt idx="87">
                  <c:v>3.499885725609122</c:v>
                </c:pt>
                <c:pt idx="88">
                  <c:v>3.49989718415698</c:v>
                </c:pt>
                <c:pt idx="89">
                  <c:v>3.499907493759278</c:v>
                </c:pt>
                <c:pt idx="90">
                  <c:v>3.49991676961504</c:v>
                </c:pt>
                <c:pt idx="91">
                  <c:v>3.499925115373899</c:v>
                </c:pt>
                <c:pt idx="92">
                  <c:v>3.499932624293787</c:v>
                </c:pt>
                <c:pt idx="93">
                  <c:v>3.49993938028264</c:v>
                </c:pt>
                <c:pt idx="94">
                  <c:v>3.499945458835682</c:v>
                </c:pt>
                <c:pt idx="95">
                  <c:v>3.499950927878794</c:v>
                </c:pt>
                <c:pt idx="96">
                  <c:v>3.49995584852735</c:v>
                </c:pt>
                <c:pt idx="97">
                  <c:v>3.499960275768995</c:v>
                </c:pt>
                <c:pt idx="98">
                  <c:v>3.499964259077991</c:v>
                </c:pt>
                <c:pt idx="99">
                  <c:v>3.499967842967966</c:v>
                </c:pt>
              </c:numCache>
            </c:numRef>
          </c:xVal>
          <c:yVal>
            <c:numRef>
              <c:f>'Melt percolation model'!$B$2:$B$101</c:f>
              <c:numCache>
                <c:formatCode>General</c:formatCode>
                <c:ptCount val="10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pt idx="42">
                  <c:v>43.0</c:v>
                </c:pt>
                <c:pt idx="43">
                  <c:v>44.0</c:v>
                </c:pt>
                <c:pt idx="44">
                  <c:v>45.0</c:v>
                </c:pt>
                <c:pt idx="45">
                  <c:v>46.0</c:v>
                </c:pt>
                <c:pt idx="46">
                  <c:v>47.0</c:v>
                </c:pt>
                <c:pt idx="47">
                  <c:v>48.0</c:v>
                </c:pt>
                <c:pt idx="48">
                  <c:v>49.0</c:v>
                </c:pt>
                <c:pt idx="49">
                  <c:v>50.0</c:v>
                </c:pt>
                <c:pt idx="50">
                  <c:v>51.0</c:v>
                </c:pt>
                <c:pt idx="51">
                  <c:v>52.0</c:v>
                </c:pt>
                <c:pt idx="52">
                  <c:v>53.0</c:v>
                </c:pt>
                <c:pt idx="53">
                  <c:v>54.0</c:v>
                </c:pt>
                <c:pt idx="54">
                  <c:v>55.0</c:v>
                </c:pt>
                <c:pt idx="55">
                  <c:v>56.0</c:v>
                </c:pt>
                <c:pt idx="56">
                  <c:v>57.0</c:v>
                </c:pt>
                <c:pt idx="57">
                  <c:v>58.0</c:v>
                </c:pt>
                <c:pt idx="58">
                  <c:v>59.0</c:v>
                </c:pt>
                <c:pt idx="59">
                  <c:v>60.0</c:v>
                </c:pt>
                <c:pt idx="60">
                  <c:v>61.0</c:v>
                </c:pt>
                <c:pt idx="61">
                  <c:v>62.0</c:v>
                </c:pt>
                <c:pt idx="62">
                  <c:v>63.0</c:v>
                </c:pt>
                <c:pt idx="63">
                  <c:v>64.0</c:v>
                </c:pt>
                <c:pt idx="64">
                  <c:v>65.0</c:v>
                </c:pt>
                <c:pt idx="65">
                  <c:v>66.0</c:v>
                </c:pt>
                <c:pt idx="66">
                  <c:v>67.0</c:v>
                </c:pt>
                <c:pt idx="67">
                  <c:v>68.0</c:v>
                </c:pt>
                <c:pt idx="68">
                  <c:v>69.0</c:v>
                </c:pt>
                <c:pt idx="69">
                  <c:v>70.0</c:v>
                </c:pt>
                <c:pt idx="70">
                  <c:v>71.0</c:v>
                </c:pt>
                <c:pt idx="71">
                  <c:v>72.0</c:v>
                </c:pt>
                <c:pt idx="72">
                  <c:v>73.0</c:v>
                </c:pt>
                <c:pt idx="73">
                  <c:v>74.0</c:v>
                </c:pt>
                <c:pt idx="74">
                  <c:v>75.0</c:v>
                </c:pt>
                <c:pt idx="75">
                  <c:v>76.0</c:v>
                </c:pt>
                <c:pt idx="76">
                  <c:v>77.0</c:v>
                </c:pt>
                <c:pt idx="77">
                  <c:v>78.0</c:v>
                </c:pt>
                <c:pt idx="78">
                  <c:v>79.0</c:v>
                </c:pt>
                <c:pt idx="79">
                  <c:v>80.0</c:v>
                </c:pt>
                <c:pt idx="80">
                  <c:v>81.0</c:v>
                </c:pt>
                <c:pt idx="81">
                  <c:v>82.0</c:v>
                </c:pt>
                <c:pt idx="82">
                  <c:v>83.0</c:v>
                </c:pt>
                <c:pt idx="83">
                  <c:v>84.0</c:v>
                </c:pt>
                <c:pt idx="84">
                  <c:v>85.0</c:v>
                </c:pt>
                <c:pt idx="85">
                  <c:v>86.0</c:v>
                </c:pt>
                <c:pt idx="86">
                  <c:v>87.0</c:v>
                </c:pt>
                <c:pt idx="87">
                  <c:v>88.0</c:v>
                </c:pt>
                <c:pt idx="88">
                  <c:v>89.0</c:v>
                </c:pt>
                <c:pt idx="89">
                  <c:v>90.0</c:v>
                </c:pt>
                <c:pt idx="90">
                  <c:v>91.0</c:v>
                </c:pt>
                <c:pt idx="91">
                  <c:v>92.0</c:v>
                </c:pt>
                <c:pt idx="92">
                  <c:v>93.0</c:v>
                </c:pt>
                <c:pt idx="93">
                  <c:v>94.0</c:v>
                </c:pt>
                <c:pt idx="94">
                  <c:v>95.0</c:v>
                </c:pt>
                <c:pt idx="95">
                  <c:v>96.0</c:v>
                </c:pt>
                <c:pt idx="96">
                  <c:v>97.0</c:v>
                </c:pt>
                <c:pt idx="97">
                  <c:v>98.0</c:v>
                </c:pt>
                <c:pt idx="98">
                  <c:v>99.0</c:v>
                </c:pt>
                <c:pt idx="99">
                  <c:v>100.0</c:v>
                </c:pt>
              </c:numCache>
            </c:numRef>
          </c:yVal>
          <c:smooth val="0"/>
        </c:ser>
        <c:dLbls>
          <c:showLegendKey val="0"/>
          <c:showVal val="0"/>
          <c:showCatName val="0"/>
          <c:showSerName val="0"/>
          <c:showPercent val="0"/>
          <c:showBubbleSize val="0"/>
        </c:dLbls>
        <c:axId val="2079098664"/>
        <c:axId val="2079107544"/>
      </c:scatterChart>
      <c:valAx>
        <c:axId val="2079098664"/>
        <c:scaling>
          <c:orientation val="minMax"/>
          <c:max val="5.0"/>
          <c:min val="0.0"/>
        </c:scaling>
        <c:delete val="0"/>
        <c:axPos val="b"/>
        <c:title>
          <c:tx>
            <c:rich>
              <a:bodyPr/>
              <a:lstStyle/>
              <a:p>
                <a:pPr>
                  <a:defRPr sz="1400" b="1" i="0" u="none" strike="noStrike" baseline="0">
                    <a:solidFill>
                      <a:srgbClr val="000000"/>
                    </a:solidFill>
                    <a:latin typeface="Verdana"/>
                    <a:ea typeface="Verdana"/>
                    <a:cs typeface="Verdana"/>
                  </a:defRPr>
                </a:pPr>
                <a:r>
                  <a:rPr lang="fr-FR"/>
                  <a:t>[Os]</a:t>
                </a:r>
                <a:r>
                  <a:rPr lang="fr-FR" baseline="0"/>
                  <a:t> ppb</a:t>
                </a:r>
                <a:endParaRPr lang="fr-FR"/>
              </a:p>
            </c:rich>
          </c:tx>
          <c:layout>
            <c:manualLayout>
              <c:xMode val="edge"/>
              <c:yMode val="edge"/>
              <c:x val="0.470899887514061"/>
              <c:y val="0.9032281347896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079107544"/>
        <c:crosses val="autoZero"/>
        <c:crossBetween val="midCat"/>
        <c:majorUnit val="1.0"/>
      </c:valAx>
      <c:valAx>
        <c:axId val="2079107544"/>
        <c:scaling>
          <c:orientation val="minMax"/>
        </c:scaling>
        <c:delete val="0"/>
        <c:axPos val="l"/>
        <c:majorGridlines>
          <c:spPr>
            <a:ln w="3175">
              <a:solidFill>
                <a:srgbClr val="000000"/>
              </a:solidFill>
              <a:prstDash val="sysDash"/>
            </a:ln>
          </c:spPr>
        </c:majorGridlines>
        <c:title>
          <c:tx>
            <c:rich>
              <a:bodyPr/>
              <a:lstStyle/>
              <a:p>
                <a:pPr>
                  <a:defRPr sz="1400" b="1" i="0" u="none" strike="noStrike" baseline="0">
                    <a:solidFill>
                      <a:srgbClr val="000000"/>
                    </a:solidFill>
                    <a:latin typeface="Verdana"/>
                    <a:ea typeface="Verdana"/>
                    <a:cs typeface="Verdana"/>
                  </a:defRPr>
                </a:pPr>
                <a:r>
                  <a:rPr lang="fr-FR"/>
                  <a:t>Height</a:t>
                </a:r>
              </a:p>
            </c:rich>
          </c:tx>
          <c:layout>
            <c:manualLayout>
              <c:xMode val="edge"/>
              <c:yMode val="edge"/>
              <c:x val="0.0687830687830688"/>
              <c:y val="0.3682806282279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079098664"/>
        <c:crosses val="autoZero"/>
        <c:crossBetween val="midCat"/>
      </c:valAx>
      <c:spPr>
        <a:noFill/>
        <a:ln w="12700">
          <a:solidFill>
            <a:srgbClr val="000000"/>
          </a:solidFill>
          <a:prstDash val="solid"/>
        </a:ln>
      </c:spPr>
    </c:plotArea>
    <c:plotVisOnly val="1"/>
    <c:dispBlanksAs val="gap"/>
    <c:showDLblsOverMax val="0"/>
  </c:chart>
  <c:spPr>
    <a:noFill/>
    <a:ln w="9525">
      <a:noFill/>
    </a:ln>
  </c:spPr>
  <c:txPr>
    <a:bodyPr/>
    <a:lstStyle/>
    <a:p>
      <a:pPr>
        <a:defRPr sz="275" b="0" i="0" u="none" strike="noStrike" baseline="0">
          <a:solidFill>
            <a:srgbClr val="000000"/>
          </a:solidFill>
          <a:latin typeface="Verdana"/>
          <a:ea typeface="Verdana"/>
          <a:cs typeface="Verdana"/>
        </a:defRPr>
      </a:pPr>
      <a:endParaRPr lang="fr-FR"/>
    </a:p>
  </c:txPr>
  <c:printSettings>
    <c:headerFooter/>
    <c:pageMargins b="1.0" l="0.75" r="0.75" t="1.0" header="0.5" footer="0.5"/>
    <c:pageSetup paperSize="0" orientation="landscape" horizontalDpi="-4" verticalDpi="-4"/>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4497812419669"/>
          <c:y val="0.0537635819986506"/>
          <c:w val="0.534392224692337"/>
          <c:h val="0.787636476280232"/>
        </c:manualLayout>
      </c:layout>
      <c:scatterChart>
        <c:scatterStyle val="smoothMarker"/>
        <c:varyColors val="0"/>
        <c:ser>
          <c:idx val="0"/>
          <c:order val="0"/>
          <c:tx>
            <c:strRef>
              <c:f>'Melt percolation model'!$S$1</c:f>
              <c:strCache>
                <c:ptCount val="1"/>
                <c:pt idx="0">
                  <c:v>[Re] perid - after x passages</c:v>
                </c:pt>
              </c:strCache>
            </c:strRef>
          </c:tx>
          <c:spPr>
            <a:ln w="28575">
              <a:noFill/>
            </a:ln>
          </c:spPr>
          <c:marker>
            <c:symbol val="diamond"/>
            <c:size val="8"/>
            <c:spPr>
              <a:solidFill>
                <a:srgbClr val="CCFFCC"/>
              </a:solidFill>
              <a:ln>
                <a:solidFill>
                  <a:srgbClr val="008000"/>
                </a:solidFill>
                <a:prstDash val="solid"/>
              </a:ln>
            </c:spPr>
          </c:marker>
          <c:xVal>
            <c:numRef>
              <c:f>'Melt percolation model'!$S$2:$S$100</c:f>
              <c:numCache>
                <c:formatCode>0.0000</c:formatCode>
                <c:ptCount val="99"/>
                <c:pt idx="0">
                  <c:v>0.278298130516584</c:v>
                </c:pt>
                <c:pt idx="1">
                  <c:v>0.254177983108505</c:v>
                </c:pt>
                <c:pt idx="2">
                  <c:v>0.231809136971063</c:v>
                </c:pt>
                <c:pt idx="3">
                  <c:v>0.211134124025328</c:v>
                </c:pt>
                <c:pt idx="4">
                  <c:v>0.192085072705033</c:v>
                </c:pt>
                <c:pt idx="5">
                  <c:v>0.174586094421702</c:v>
                </c:pt>
                <c:pt idx="6">
                  <c:v>0.158555523961114</c:v>
                </c:pt>
                <c:pt idx="7">
                  <c:v>0.143907961844475</c:v>
                </c:pt>
                <c:pt idx="8">
                  <c:v>0.130556085630759</c:v>
                </c:pt>
                <c:pt idx="9">
                  <c:v>0.118412213750369</c:v>
                </c:pt>
                <c:pt idx="10">
                  <c:v>0.107389619196564</c:v>
                </c:pt>
                <c:pt idx="11">
                  <c:v>0.0974036010873969</c:v>
                </c:pt>
                <c:pt idx="12">
                  <c:v>0.0883723298571516</c:v>
                </c:pt>
                <c:pt idx="13">
                  <c:v>0.0802174869403404</c:v>
                </c:pt>
                <c:pt idx="14">
                  <c:v>0.0728647226766334</c:v>
                </c:pt>
                <c:pt idx="15">
                  <c:v>0.0662439572336466</c:v>
                </c:pt>
                <c:pt idx="16">
                  <c:v>0.0602895490494949</c:v>
                </c:pt>
                <c:pt idx="17">
                  <c:v>0.0549403540313889</c:v>
                </c:pt>
                <c:pt idx="18">
                  <c:v>0.0501396968463876</c:v>
                </c:pt>
                <c:pt idx="19">
                  <c:v>0.0458352733787019</c:v>
                </c:pt>
                <c:pt idx="20">
                  <c:v>0.0419790010158024</c:v>
                </c:pt>
                <c:pt idx="21">
                  <c:v>0.0385268310181462</c:v>
                </c:pt>
                <c:pt idx="22">
                  <c:v>0.0354385349318504</c:v>
                </c:pt>
                <c:pt idx="23">
                  <c:v>0.0326774748884107</c:v>
                </c:pt>
                <c:pt idx="24">
                  <c:v>0.0302103657385869</c:v>
                </c:pt>
                <c:pt idx="25">
                  <c:v>0.0280070353042589</c:v>
                </c:pt>
                <c:pt idx="26">
                  <c:v>0.026040187601798</c:v>
                </c:pt>
                <c:pt idx="27">
                  <c:v>0.0242851726819767</c:v>
                </c:pt>
                <c:pt idx="28">
                  <c:v>0.0227197657267938</c:v>
                </c:pt>
                <c:pt idx="29">
                  <c:v>0.0213239572214485</c:v>
                </c:pt>
                <c:pt idx="30">
                  <c:v>0.0200797553574756</c:v>
                </c:pt>
                <c:pt idx="31">
                  <c:v>0.0189710012984016</c:v>
                </c:pt>
                <c:pt idx="32">
                  <c:v>0.0179831975311326</c:v>
                </c:pt>
                <c:pt idx="33">
                  <c:v>0.0171033492153693</c:v>
                </c:pt>
                <c:pt idx="34">
                  <c:v>0.0163198182125092</c:v>
                </c:pt>
                <c:pt idx="35">
                  <c:v>0.015622189309756</c:v>
                </c:pt>
                <c:pt idx="36">
                  <c:v>0.0150011480416597</c:v>
                </c:pt>
                <c:pt idx="37">
                  <c:v>0.0144483694391606</c:v>
                </c:pt>
                <c:pt idx="38">
                  <c:v>0.0139564169963235</c:v>
                </c:pt>
                <c:pt idx="39">
                  <c:v>0.0135186511298154</c:v>
                </c:pt>
                <c:pt idx="40">
                  <c:v>0.0131291464096624</c:v>
                </c:pt>
                <c:pt idx="41">
                  <c:v>0.0127826168569692</c:v>
                </c:pt>
                <c:pt idx="42">
                  <c:v>0.012474348631141</c:v>
                </c:pt>
                <c:pt idx="43">
                  <c:v>0.0122001394625697</c:v>
                </c:pt>
                <c:pt idx="44">
                  <c:v>0.011956244224305</c:v>
                </c:pt>
                <c:pt idx="45">
                  <c:v>0.0117393260760276</c:v>
                </c:pt>
                <c:pt idx="46">
                  <c:v>0.0115464126542625</c:v>
                </c:pt>
                <c:pt idx="47">
                  <c:v>0.0113748568231378</c:v>
                </c:pt>
                <c:pt idx="48">
                  <c:v>0.0112223015393528</c:v>
                </c:pt>
                <c:pt idx="49">
                  <c:v>0.0110866484228163</c:v>
                </c:pt>
                <c:pt idx="50">
                  <c:v>0.0109660296602952</c:v>
                </c:pt>
                <c:pt idx="51">
                  <c:v>0.0108587829031554</c:v>
                </c:pt>
                <c:pt idx="52">
                  <c:v>0.0107634288517604</c:v>
                </c:pt>
                <c:pt idx="53">
                  <c:v>0.0106786512482825</c:v>
                </c:pt>
                <c:pt idx="54">
                  <c:v>0.0106032790266044</c:v>
                </c:pt>
                <c:pt idx="55">
                  <c:v>0.0105362703926983</c:v>
                </c:pt>
                <c:pt idx="56">
                  <c:v>0.0104766986314691</c:v>
                </c:pt>
                <c:pt idx="57">
                  <c:v>0.010423739456643</c:v>
                </c:pt>
                <c:pt idx="58">
                  <c:v>0.0103766597389972</c:v>
                </c:pt>
                <c:pt idx="59">
                  <c:v>0.010334807465191</c:v>
                </c:pt>
                <c:pt idx="60">
                  <c:v>0.0102976027948026</c:v>
                </c:pt>
                <c:pt idx="61">
                  <c:v>0.0102645300970251</c:v>
                </c:pt>
                <c:pt idx="62">
                  <c:v>0.0102351308609579</c:v>
                </c:pt>
                <c:pt idx="63">
                  <c:v>0.0102089973846605</c:v>
                </c:pt>
                <c:pt idx="64">
                  <c:v>0.0101857671582305</c:v>
                </c:pt>
                <c:pt idx="65">
                  <c:v>0.0101651178652257</c:v>
                </c:pt>
                <c:pt idx="66">
                  <c:v>0.0101467629348749</c:v>
                </c:pt>
                <c:pt idx="67">
                  <c:v>0.010130447584799</c:v>
                </c:pt>
                <c:pt idx="68">
                  <c:v>0.01011594530048</c:v>
                </c:pt>
                <c:pt idx="69">
                  <c:v>0.0101030547035396</c:v>
                </c:pt>
                <c:pt idx="70">
                  <c:v>0.0100915967661013</c:v>
                </c:pt>
                <c:pt idx="71">
                  <c:v>0.0100814123331599</c:v>
                </c:pt>
                <c:pt idx="72">
                  <c:v>0.0100723599190399</c:v>
                </c:pt>
                <c:pt idx="73">
                  <c:v>0.0100643137477303</c:v>
                </c:pt>
                <c:pt idx="74">
                  <c:v>0.0100571620101946</c:v>
                </c:pt>
                <c:pt idx="75">
                  <c:v>0.0100508053147016</c:v>
                </c:pt>
                <c:pt idx="76">
                  <c:v>0.0100451553088561</c:v>
                </c:pt>
                <c:pt idx="77">
                  <c:v>0.010040133454351</c:v>
                </c:pt>
                <c:pt idx="78">
                  <c:v>0.0100356699375503</c:v>
                </c:pt>
                <c:pt idx="79">
                  <c:v>0.0100317027008771</c:v>
                </c:pt>
                <c:pt idx="80">
                  <c:v>0.0100281765816316</c:v>
                </c:pt>
                <c:pt idx="81">
                  <c:v>0.0100250425463449</c:v>
                </c:pt>
                <c:pt idx="82">
                  <c:v>0.0100222570100857</c:v>
                </c:pt>
                <c:pt idx="83">
                  <c:v>0.0100197812313059</c:v>
                </c:pt>
                <c:pt idx="84">
                  <c:v>0.0100175807738531</c:v>
                </c:pt>
                <c:pt idx="85">
                  <c:v>0.0100156250287027</c:v>
                </c:pt>
                <c:pt idx="86">
                  <c:v>0.0100138867887881</c:v>
                </c:pt>
                <c:pt idx="87">
                  <c:v>0.010012341871038</c:v>
                </c:pt>
                <c:pt idx="88">
                  <c:v>0.0100109687803851</c:v>
                </c:pt>
                <c:pt idx="89">
                  <c:v>0.0100097484110884</c:v>
                </c:pt>
                <c:pt idx="90">
                  <c:v>0.0100086637812282</c:v>
                </c:pt>
                <c:pt idx="91">
                  <c:v>0.0100076997966922</c:v>
                </c:pt>
                <c:pt idx="92">
                  <c:v>0.0100068430413787</c:v>
                </c:pt>
                <c:pt idx="93">
                  <c:v>0.010006081590706</c:v>
                </c:pt>
                <c:pt idx="94">
                  <c:v>0.0100054048458414</c:v>
                </c:pt>
                <c:pt idx="95">
                  <c:v>0.0100048033863475</c:v>
                </c:pt>
                <c:pt idx="96">
                  <c:v>0.0100042688392013</c:v>
                </c:pt>
                <c:pt idx="97">
                  <c:v>0.0100037937623678</c:v>
                </c:pt>
                <c:pt idx="98">
                  <c:v>0.0100033715413114</c:v>
                </c:pt>
              </c:numCache>
            </c:numRef>
          </c:xVal>
          <c:yVal>
            <c:numRef>
              <c:f>'Melt percolation model'!$B$2:$B$101</c:f>
              <c:numCache>
                <c:formatCode>General</c:formatCode>
                <c:ptCount val="10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pt idx="42">
                  <c:v>43.0</c:v>
                </c:pt>
                <c:pt idx="43">
                  <c:v>44.0</c:v>
                </c:pt>
                <c:pt idx="44">
                  <c:v>45.0</c:v>
                </c:pt>
                <c:pt idx="45">
                  <c:v>46.0</c:v>
                </c:pt>
                <c:pt idx="46">
                  <c:v>47.0</c:v>
                </c:pt>
                <c:pt idx="47">
                  <c:v>48.0</c:v>
                </c:pt>
                <c:pt idx="48">
                  <c:v>49.0</c:v>
                </c:pt>
                <c:pt idx="49">
                  <c:v>50.0</c:v>
                </c:pt>
                <c:pt idx="50">
                  <c:v>51.0</c:v>
                </c:pt>
                <c:pt idx="51">
                  <c:v>52.0</c:v>
                </c:pt>
                <c:pt idx="52">
                  <c:v>53.0</c:v>
                </c:pt>
                <c:pt idx="53">
                  <c:v>54.0</c:v>
                </c:pt>
                <c:pt idx="54">
                  <c:v>55.0</c:v>
                </c:pt>
                <c:pt idx="55">
                  <c:v>56.0</c:v>
                </c:pt>
                <c:pt idx="56">
                  <c:v>57.0</c:v>
                </c:pt>
                <c:pt idx="57">
                  <c:v>58.0</c:v>
                </c:pt>
                <c:pt idx="58">
                  <c:v>59.0</c:v>
                </c:pt>
                <c:pt idx="59">
                  <c:v>60.0</c:v>
                </c:pt>
                <c:pt idx="60">
                  <c:v>61.0</c:v>
                </c:pt>
                <c:pt idx="61">
                  <c:v>62.0</c:v>
                </c:pt>
                <c:pt idx="62">
                  <c:v>63.0</c:v>
                </c:pt>
                <c:pt idx="63">
                  <c:v>64.0</c:v>
                </c:pt>
                <c:pt idx="64">
                  <c:v>65.0</c:v>
                </c:pt>
                <c:pt idx="65">
                  <c:v>66.0</c:v>
                </c:pt>
                <c:pt idx="66">
                  <c:v>67.0</c:v>
                </c:pt>
                <c:pt idx="67">
                  <c:v>68.0</c:v>
                </c:pt>
                <c:pt idx="68">
                  <c:v>69.0</c:v>
                </c:pt>
                <c:pt idx="69">
                  <c:v>70.0</c:v>
                </c:pt>
                <c:pt idx="70">
                  <c:v>71.0</c:v>
                </c:pt>
                <c:pt idx="71">
                  <c:v>72.0</c:v>
                </c:pt>
                <c:pt idx="72">
                  <c:v>73.0</c:v>
                </c:pt>
                <c:pt idx="73">
                  <c:v>74.0</c:v>
                </c:pt>
                <c:pt idx="74">
                  <c:v>75.0</c:v>
                </c:pt>
                <c:pt idx="75">
                  <c:v>76.0</c:v>
                </c:pt>
                <c:pt idx="76">
                  <c:v>77.0</c:v>
                </c:pt>
                <c:pt idx="77">
                  <c:v>78.0</c:v>
                </c:pt>
                <c:pt idx="78">
                  <c:v>79.0</c:v>
                </c:pt>
                <c:pt idx="79">
                  <c:v>80.0</c:v>
                </c:pt>
                <c:pt idx="80">
                  <c:v>81.0</c:v>
                </c:pt>
                <c:pt idx="81">
                  <c:v>82.0</c:v>
                </c:pt>
                <c:pt idx="82">
                  <c:v>83.0</c:v>
                </c:pt>
                <c:pt idx="83">
                  <c:v>84.0</c:v>
                </c:pt>
                <c:pt idx="84">
                  <c:v>85.0</c:v>
                </c:pt>
                <c:pt idx="85">
                  <c:v>86.0</c:v>
                </c:pt>
                <c:pt idx="86">
                  <c:v>87.0</c:v>
                </c:pt>
                <c:pt idx="87">
                  <c:v>88.0</c:v>
                </c:pt>
                <c:pt idx="88">
                  <c:v>89.0</c:v>
                </c:pt>
                <c:pt idx="89">
                  <c:v>90.0</c:v>
                </c:pt>
                <c:pt idx="90">
                  <c:v>91.0</c:v>
                </c:pt>
                <c:pt idx="91">
                  <c:v>92.0</c:v>
                </c:pt>
                <c:pt idx="92">
                  <c:v>93.0</c:v>
                </c:pt>
                <c:pt idx="93">
                  <c:v>94.0</c:v>
                </c:pt>
                <c:pt idx="94">
                  <c:v>95.0</c:v>
                </c:pt>
                <c:pt idx="95">
                  <c:v>96.0</c:v>
                </c:pt>
                <c:pt idx="96">
                  <c:v>97.0</c:v>
                </c:pt>
                <c:pt idx="97">
                  <c:v>98.0</c:v>
                </c:pt>
                <c:pt idx="98">
                  <c:v>99.0</c:v>
                </c:pt>
                <c:pt idx="99">
                  <c:v>100.0</c:v>
                </c:pt>
              </c:numCache>
            </c:numRef>
          </c:yVal>
          <c:smooth val="0"/>
        </c:ser>
        <c:dLbls>
          <c:showLegendKey val="0"/>
          <c:showVal val="0"/>
          <c:showCatName val="0"/>
          <c:showSerName val="0"/>
          <c:showPercent val="0"/>
          <c:showBubbleSize val="0"/>
        </c:dLbls>
        <c:axId val="2079137880"/>
        <c:axId val="2079146632"/>
      </c:scatterChart>
      <c:valAx>
        <c:axId val="2079137880"/>
        <c:scaling>
          <c:orientation val="minMax"/>
          <c:max val="0.5"/>
          <c:min val="0.0"/>
        </c:scaling>
        <c:delete val="0"/>
        <c:axPos val="b"/>
        <c:title>
          <c:tx>
            <c:rich>
              <a:bodyPr/>
              <a:lstStyle/>
              <a:p>
                <a:pPr>
                  <a:defRPr sz="1400" b="1" i="0" u="none" strike="noStrike" baseline="0">
                    <a:solidFill>
                      <a:srgbClr val="000000"/>
                    </a:solidFill>
                    <a:latin typeface="Verdana"/>
                    <a:ea typeface="Verdana"/>
                    <a:cs typeface="Verdana"/>
                  </a:defRPr>
                </a:pPr>
                <a:r>
                  <a:rPr lang="fr-FR"/>
                  <a:t>[Re]</a:t>
                </a:r>
                <a:r>
                  <a:rPr lang="fr-FR" baseline="0"/>
                  <a:t> ppb</a:t>
                </a:r>
                <a:endParaRPr lang="fr-FR"/>
              </a:p>
            </c:rich>
          </c:tx>
          <c:layout>
            <c:manualLayout>
              <c:xMode val="edge"/>
              <c:yMode val="edge"/>
              <c:x val="0.470899887514061"/>
              <c:y val="0.9032281347896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079146632"/>
        <c:crosses val="autoZero"/>
        <c:crossBetween val="midCat"/>
      </c:valAx>
      <c:valAx>
        <c:axId val="2079146632"/>
        <c:scaling>
          <c:orientation val="minMax"/>
        </c:scaling>
        <c:delete val="0"/>
        <c:axPos val="l"/>
        <c:majorGridlines>
          <c:spPr>
            <a:ln w="3175">
              <a:solidFill>
                <a:srgbClr val="000000"/>
              </a:solidFill>
              <a:prstDash val="sysDash"/>
            </a:ln>
          </c:spPr>
        </c:majorGridlines>
        <c:title>
          <c:tx>
            <c:rich>
              <a:bodyPr/>
              <a:lstStyle/>
              <a:p>
                <a:pPr>
                  <a:defRPr sz="1400" b="1" i="0" u="none" strike="noStrike" baseline="0">
                    <a:solidFill>
                      <a:srgbClr val="000000"/>
                    </a:solidFill>
                    <a:latin typeface="Verdana"/>
                    <a:ea typeface="Verdana"/>
                    <a:cs typeface="Verdana"/>
                  </a:defRPr>
                </a:pPr>
                <a:r>
                  <a:rPr lang="fr-FR"/>
                  <a:t>Height</a:t>
                </a:r>
              </a:p>
            </c:rich>
          </c:tx>
          <c:layout>
            <c:manualLayout>
              <c:xMode val="edge"/>
              <c:yMode val="edge"/>
              <c:x val="0.0687830687830688"/>
              <c:y val="0.3682806282279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079137880"/>
        <c:crosses val="autoZero"/>
        <c:crossBetween val="midCat"/>
      </c:valAx>
      <c:spPr>
        <a:noFill/>
        <a:ln w="12700">
          <a:solidFill>
            <a:srgbClr val="000000"/>
          </a:solidFill>
          <a:prstDash val="solid"/>
        </a:ln>
      </c:spPr>
    </c:plotArea>
    <c:plotVisOnly val="1"/>
    <c:dispBlanksAs val="gap"/>
    <c:showDLblsOverMax val="0"/>
  </c:chart>
  <c:spPr>
    <a:noFill/>
    <a:ln w="9525">
      <a:noFill/>
    </a:ln>
  </c:spPr>
  <c:txPr>
    <a:bodyPr/>
    <a:lstStyle/>
    <a:p>
      <a:pPr>
        <a:defRPr sz="275" b="0" i="0" u="none" strike="noStrike" baseline="0">
          <a:solidFill>
            <a:srgbClr val="000000"/>
          </a:solidFill>
          <a:latin typeface="Verdana"/>
          <a:ea typeface="Verdana"/>
          <a:cs typeface="Verdana"/>
        </a:defRPr>
      </a:pPr>
      <a:endParaRPr lang="fr-FR"/>
    </a:p>
  </c:txPr>
  <c:printSettings>
    <c:headerFooter/>
    <c:pageMargins b="1.0" l="0.75" r="0.75" t="1.0" header="0.5" footer="0.5"/>
    <c:pageSetup paperSize="0" orientation="landscape" horizontalDpi="-4" verticalDpi="-4"/>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5"/>
          <c:y val="0.0623054144180905"/>
          <c:w val="0.755434782608696"/>
          <c:h val="0.760126055900704"/>
        </c:manualLayout>
      </c:layout>
      <c:scatterChart>
        <c:scatterStyle val="smoothMarker"/>
        <c:varyColors val="0"/>
        <c:ser>
          <c:idx val="0"/>
          <c:order val="0"/>
          <c:tx>
            <c:strRef>
              <c:f>#REF!$Y$1</c:f>
              <c:strCache>
                <c:ptCount val="1"/>
                <c:pt idx="0">
                  <c:v>Al2O3 perid. after x passages in %</c:v>
                </c:pt>
              </c:strCache>
            </c:strRef>
          </c:tx>
          <c:spPr>
            <a:ln w="25400">
              <a:solidFill>
                <a:srgbClr val="0000D4"/>
              </a:solidFill>
              <a:prstDash val="solid"/>
            </a:ln>
          </c:spPr>
          <c:marker>
            <c:symbol val="none"/>
          </c:marker>
          <c:xVal>
            <c:numRef>
              <c:f>#REF!$Y$2:$Y$100</c:f>
              <c:numCache>
                <c:formatCode>0.00</c:formatCode>
                <c:ptCount val="99"/>
                <c:pt idx="0">
                  <c:v>4.27766219619472</c:v>
                </c:pt>
                <c:pt idx="1">
                  <c:v>3.94631232544953</c:v>
                </c:pt>
                <c:pt idx="2">
                  <c:v>3.648703275203645</c:v>
                </c:pt>
                <c:pt idx="3">
                  <c:v>3.381352609467278</c:v>
                </c:pt>
                <c:pt idx="4">
                  <c:v>3.141146247674998</c:v>
                </c:pt>
                <c:pt idx="5">
                  <c:v>2.925297801975003</c:v>
                </c:pt>
                <c:pt idx="6">
                  <c:v>2.731312722958116</c:v>
                </c:pt>
                <c:pt idx="7">
                  <c:v>2.556956626546496</c:v>
                </c:pt>
                <c:pt idx="8">
                  <c:v>2.400227266933249</c:v>
                </c:pt>
                <c:pt idx="9">
                  <c:v>2.259329697363072</c:v>
                </c:pt>
                <c:pt idx="10">
                  <c:v>2.132654224978022</c:v>
                </c:pt>
                <c:pt idx="11">
                  <c:v>2.01875682016871</c:v>
                </c:pt>
                <c:pt idx="12">
                  <c:v>1.916341686675335</c:v>
                </c:pt>
                <c:pt idx="13">
                  <c:v>1.824245737532538</c:v>
                </c:pt>
                <c:pt idx="14">
                  <c:v>1.741424755028377</c:v>
                </c:pt>
                <c:pt idx="15">
                  <c:v>1.66694104111174</c:v>
                </c:pt>
                <c:pt idx="16">
                  <c:v>1.599952388919381</c:v>
                </c:pt>
                <c:pt idx="17">
                  <c:v>1.53970222694735</c:v>
                </c:pt>
                <c:pt idx="18">
                  <c:v>1.48551080539183</c:v>
                </c:pt>
                <c:pt idx="19">
                  <c:v>1.436767309769334</c:v>
                </c:pt>
                <c:pt idx="20">
                  <c:v>1.39292280045912</c:v>
                </c:pt>
                <c:pt idx="21">
                  <c:v>1.353483888593972</c:v>
                </c:pt>
                <c:pt idx="22">
                  <c:v>1.31800706901203</c:v>
                </c:pt>
                <c:pt idx="23">
                  <c:v>1.286093639984001</c:v>
                </c:pt>
                <c:pt idx="24">
                  <c:v>1.257385147325318</c:v>
                </c:pt>
                <c:pt idx="25">
                  <c:v>1.231559297442421</c:v>
                </c:pt>
                <c:pt idx="26">
                  <c:v>1.208326289973981</c:v>
                </c:pt>
                <c:pt idx="27">
                  <c:v>1.187425526080307</c:v>
                </c:pt>
                <c:pt idx="28">
                  <c:v>1.168622653200203</c:v>
                </c:pt>
                <c:pt idx="29">
                  <c:v>1.151706911313375</c:v>
                </c:pt>
                <c:pt idx="30">
                  <c:v>1.136488749486641</c:v>
                </c:pt>
                <c:pt idx="31">
                  <c:v>1.122797684802205</c:v>
                </c:pt>
                <c:pt idx="32">
                  <c:v>1.110480378717061</c:v>
                </c:pt>
                <c:pt idx="33">
                  <c:v>1.099398908528144</c:v>
                </c:pt>
                <c:pt idx="34">
                  <c:v>1.089429213956461</c:v>
                </c:pt>
                <c:pt idx="35">
                  <c:v>1.08045970094837</c:v>
                </c:pt>
                <c:pt idx="36">
                  <c:v>1.072389986652584</c:v>
                </c:pt>
                <c:pt idx="37">
                  <c:v>1.065129771192893</c:v>
                </c:pt>
                <c:pt idx="38">
                  <c:v>1.05859782334118</c:v>
                </c:pt>
                <c:pt idx="39">
                  <c:v>1.052721068523044</c:v>
                </c:pt>
                <c:pt idx="40">
                  <c:v>1.047433768776154</c:v>
                </c:pt>
                <c:pt idx="41">
                  <c:v>1.042676785344941</c:v>
                </c:pt>
                <c:pt idx="42">
                  <c:v>1.03839691554773</c:v>
                </c:pt>
                <c:pt idx="43">
                  <c:v>1.034546296405874</c:v>
                </c:pt>
                <c:pt idx="44">
                  <c:v>1.031081868289568</c:v>
                </c:pt>
                <c:pt idx="45">
                  <c:v>1.027964892521032</c:v>
                </c:pt>
                <c:pt idx="46">
                  <c:v>1.025160517491281</c:v>
                </c:pt>
                <c:pt idx="47">
                  <c:v>1.022637388398816</c:v>
                </c:pt>
                <c:pt idx="48">
                  <c:v>1.020367296214291</c:v>
                </c:pt>
                <c:pt idx="49">
                  <c:v>1.018324861920127</c:v>
                </c:pt>
                <c:pt idx="50">
                  <c:v>1.016487252473611</c:v>
                </c:pt>
                <c:pt idx="51">
                  <c:v>1.014833925300855</c:v>
                </c:pt>
                <c:pt idx="52">
                  <c:v>1.013346398451329</c:v>
                </c:pt>
                <c:pt idx="53">
                  <c:v>1.012008043832301</c:v>
                </c:pt>
                <c:pt idx="54">
                  <c:v>1.010803901202701</c:v>
                </c:pt>
                <c:pt idx="55">
                  <c:v>1.009720510839824</c:v>
                </c:pt>
                <c:pt idx="56">
                  <c:v>1.008745763002414</c:v>
                </c:pt>
                <c:pt idx="57">
                  <c:v>1.007868762502644</c:v>
                </c:pt>
                <c:pt idx="58">
                  <c:v>1.007079706869314</c:v>
                </c:pt>
                <c:pt idx="59">
                  <c:v>1.006369776737268</c:v>
                </c:pt>
                <c:pt idx="60">
                  <c:v>1.005731037235337</c:v>
                </c:pt>
                <c:pt idx="61">
                  <c:v>1.005156349268533</c:v>
                </c:pt>
                <c:pt idx="62">
                  <c:v>1.00463928970121</c:v>
                </c:pt>
                <c:pt idx="63">
                  <c:v>1.004174079547742</c:v>
                </c:pt>
                <c:pt idx="64">
                  <c:v>1.003755519367034</c:v>
                </c:pt>
                <c:pt idx="65">
                  <c:v>1.003378931137881</c:v>
                </c:pt>
                <c:pt idx="66">
                  <c:v>1.003040105964835</c:v>
                </c:pt>
                <c:pt idx="67">
                  <c:v>1.002735257029539</c:v>
                </c:pt>
                <c:pt idx="68">
                  <c:v>1.002460977261214</c:v>
                </c:pt>
                <c:pt idx="69">
                  <c:v>1.002214201252826</c:v>
                </c:pt>
                <c:pt idx="70">
                  <c:v>1.001992170996999</c:v>
                </c:pt>
                <c:pt idx="71">
                  <c:v>1.00179240505847</c:v>
                </c:pt>
                <c:pt idx="72">
                  <c:v>1.001612670838362</c:v>
                </c:pt>
                <c:pt idx="73">
                  <c:v>1.001450959620118</c:v>
                </c:pt>
                <c:pt idx="74">
                  <c:v>1.001305464118092</c:v>
                </c:pt>
                <c:pt idx="75">
                  <c:v>1.001174558277755</c:v>
                </c:pt>
                <c:pt idx="76">
                  <c:v>1.00105677910169</c:v>
                </c:pt>
                <c:pt idx="77">
                  <c:v>1.00095081029818</c:v>
                </c:pt>
                <c:pt idx="78">
                  <c:v>1.000855467569606</c:v>
                </c:pt>
                <c:pt idx="79">
                  <c:v>1.000769685376178</c:v>
                </c:pt>
                <c:pt idx="80">
                  <c:v>1.000692505027035</c:v>
                </c:pt>
                <c:pt idx="81">
                  <c:v>1.000623063965604</c:v>
                </c:pt>
                <c:pt idx="82">
                  <c:v>1.000560586129438</c:v>
                </c:pt>
                <c:pt idx="83">
                  <c:v>1.000504373276775</c:v>
                </c:pt>
                <c:pt idx="84">
                  <c:v>1.000453797182872</c:v>
                </c:pt>
                <c:pt idx="85">
                  <c:v>1.000408292618897</c:v>
                </c:pt>
                <c:pt idx="86">
                  <c:v>1.000367351034877</c:v>
                </c:pt>
                <c:pt idx="87">
                  <c:v>1.000330514876131</c:v>
                </c:pt>
                <c:pt idx="88">
                  <c:v>1.000297372469628</c:v>
                </c:pt>
                <c:pt idx="89">
                  <c:v>1.000267553423136</c:v>
                </c:pt>
                <c:pt idx="90">
                  <c:v>1.000240724485742</c:v>
                </c:pt>
                <c:pt idx="91">
                  <c:v>1.000216585823453</c:v>
                </c:pt>
                <c:pt idx="92">
                  <c:v>1.000194867668283</c:v>
                </c:pt>
                <c:pt idx="93">
                  <c:v>1.000175327303356</c:v>
                </c:pt>
                <c:pt idx="94">
                  <c:v>1.00015774635033</c:v>
                </c:pt>
                <c:pt idx="95">
                  <c:v>1.000141928328832</c:v>
                </c:pt>
                <c:pt idx="96">
                  <c:v>1.000127696460625</c:v>
                </c:pt>
                <c:pt idx="97">
                  <c:v>1.000114891693961</c:v>
                </c:pt>
                <c:pt idx="98">
                  <c:v>1.00010337092605</c:v>
                </c:pt>
              </c:numCache>
            </c:numRef>
          </c:xVal>
          <c:yVal>
            <c:numRef>
              <c:f>#REF!$S$2:$S$100</c:f>
              <c:numCache>
                <c:formatCode>General</c:formatCode>
                <c:ptCount val="99"/>
                <c:pt idx="0">
                  <c:v>0.411511552393754</c:v>
                </c:pt>
                <c:pt idx="1">
                  <c:v>0.358077277495207</c:v>
                </c:pt>
                <c:pt idx="2">
                  <c:v>0.311782018092333</c:v>
                </c:pt>
                <c:pt idx="3">
                  <c:v>0.271665846934074</c:v>
                </c:pt>
                <c:pt idx="4">
                  <c:v>0.236899261609937</c:v>
                </c:pt>
                <c:pt idx="5">
                  <c:v>0.206765166091265</c:v>
                </c:pt>
                <c:pt idx="6">
                  <c:v>0.180643406991755</c:v>
                </c:pt>
                <c:pt idx="7">
                  <c:v>0.157997488036544</c:v>
                </c:pt>
                <c:pt idx="8">
                  <c:v>0.138363144805653</c:v>
                </c:pt>
                <c:pt idx="9">
                  <c:v>0.121338510626368</c:v>
                </c:pt>
                <c:pt idx="10">
                  <c:v>0.106575645294468</c:v>
                </c:pt>
                <c:pt idx="11">
                  <c:v>0.0937732325240981</c:v>
                </c:pt>
                <c:pt idx="12">
                  <c:v>0.0826702808063805</c:v>
                </c:pt>
                <c:pt idx="13">
                  <c:v>0.0730406866268472</c:v>
                </c:pt>
                <c:pt idx="14">
                  <c:v>0.0646885395093109</c:v>
                </c:pt>
                <c:pt idx="15">
                  <c:v>0.0574440657386344</c:v>
                </c:pt>
                <c:pt idx="16">
                  <c:v>0.0511601223766141</c:v>
                </c:pt>
                <c:pt idx="17">
                  <c:v>0.0457091657439934</c:v>
                </c:pt>
                <c:pt idx="18">
                  <c:v>0.040980629245366</c:v>
                </c:pt>
                <c:pt idx="19">
                  <c:v>0.0368786545514083</c:v>
                </c:pt>
                <c:pt idx="20">
                  <c:v>0.0333201279653526</c:v>
                </c:pt>
                <c:pt idx="21">
                  <c:v>0.0302329804892593</c:v>
                </c:pt>
                <c:pt idx="22">
                  <c:v>0.0275547158393246</c:v>
                </c:pt>
                <c:pt idx="23">
                  <c:v>0.0252311355801431</c:v>
                </c:pt>
                <c:pt idx="24">
                  <c:v>0.0232152347752187</c:v>
                </c:pt>
                <c:pt idx="25">
                  <c:v>0.0214662451862189</c:v>
                </c:pt>
                <c:pt idx="26">
                  <c:v>0.0199488061821426</c:v>
                </c:pt>
                <c:pt idx="27">
                  <c:v>0.0186322462144133</c:v>
                </c:pt>
                <c:pt idx="28">
                  <c:v>0.0174899600367287</c:v>
                </c:pt>
                <c:pt idx="29">
                  <c:v>0.0164988688519354</c:v>
                </c:pt>
                <c:pt idx="30">
                  <c:v>0.015638952297187</c:v>
                </c:pt>
                <c:pt idx="31">
                  <c:v>0.0148928426715656</c:v>
                </c:pt>
                <c:pt idx="32">
                  <c:v>0.0142454731000496</c:v>
                </c:pt>
                <c:pt idx="33">
                  <c:v>0.0136837724423407</c:v>
                </c:pt>
                <c:pt idx="34">
                  <c:v>0.0131964007187651</c:v>
                </c:pt>
                <c:pt idx="35">
                  <c:v>0.0127735196589647</c:v>
                </c:pt>
                <c:pt idx="36">
                  <c:v>0.0124065937002154</c:v>
                </c:pt>
                <c:pt idx="37">
                  <c:v>0.0120882173862915</c:v>
                </c:pt>
                <c:pt idx="38">
                  <c:v>0.0118119656580214</c:v>
                </c:pt>
                <c:pt idx="39">
                  <c:v>0.011572263994443</c:v>
                </c:pt>
                <c:pt idx="40">
                  <c:v>0.0113642757685633</c:v>
                </c:pt>
                <c:pt idx="41">
                  <c:v>0.01118380453262</c:v>
                </c:pt>
                <c:pt idx="42">
                  <c:v>0.0110272092517437</c:v>
                </c:pt>
                <c:pt idx="43">
                  <c:v>0.0108913307683259</c:v>
                </c:pt>
                <c:pt idx="44">
                  <c:v>0.0107734280076706</c:v>
                </c:pt>
                <c:pt idx="45">
                  <c:v>0.0106711226333559</c:v>
                </c:pt>
                <c:pt idx="46">
                  <c:v>0.0105823510322245</c:v>
                </c:pt>
                <c:pt idx="47">
                  <c:v>0.0105053226575968</c:v>
                </c:pt>
                <c:pt idx="48">
                  <c:v>0.0104384838881905</c:v>
                </c:pt>
                <c:pt idx="49">
                  <c:v>0.0103804866719932</c:v>
                </c:pt>
                <c:pt idx="50">
                  <c:v>0.0103301613212397</c:v>
                </c:pt>
                <c:pt idx="51">
                  <c:v>0.0102864929086824</c:v>
                </c:pt>
                <c:pt idx="52">
                  <c:v>0.0102486007882247</c:v>
                </c:pt>
                <c:pt idx="53">
                  <c:v>0.0102157208261899</c:v>
                </c:pt>
                <c:pt idx="54">
                  <c:v>0.0101871899843206</c:v>
                </c:pt>
                <c:pt idx="55">
                  <c:v>0.010162432943152</c:v>
                </c:pt>
                <c:pt idx="56">
                  <c:v>0.0101409504956446</c:v>
                </c:pt>
                <c:pt idx="57">
                  <c:v>0.0101223094767398</c:v>
                </c:pt>
                <c:pt idx="58">
                  <c:v>0.010106134025532</c:v>
                </c:pt>
                <c:pt idx="59">
                  <c:v>0.0100920980036755</c:v>
                </c:pt>
                <c:pt idx="60">
                  <c:v>0.0100799184169957</c:v>
                </c:pt>
                <c:pt idx="61">
                  <c:v>0.0100693497075355</c:v>
                </c:pt>
                <c:pt idx="62">
                  <c:v>0.0100601788008439</c:v>
                </c:pt>
                <c:pt idx="63">
                  <c:v>0.0100522208085622</c:v>
                </c:pt>
                <c:pt idx="64">
                  <c:v>0.0100453152995926</c:v>
                </c:pt>
                <c:pt idx="65">
                  <c:v>0.0100393230646111</c:v>
                </c:pt>
                <c:pt idx="66">
                  <c:v>0.0100341233086452</c:v>
                </c:pt>
                <c:pt idx="67">
                  <c:v>0.0100296112150752</c:v>
                </c:pt>
                <c:pt idx="68">
                  <c:v>0.0100256958319146</c:v>
                </c:pt>
                <c:pt idx="69">
                  <c:v>0.010022298237729</c:v>
                </c:pt>
                <c:pt idx="70">
                  <c:v>0.0100193499501931</c:v>
                </c:pt>
                <c:pt idx="71">
                  <c:v>0.0100167915451858</c:v>
                </c:pt>
                <c:pt idx="72">
                  <c:v>0.0100145714585658</c:v>
                </c:pt>
                <c:pt idx="73">
                  <c:v>0.0100126449464611</c:v>
                </c:pt>
                <c:pt idx="74">
                  <c:v>0.0100109731830989</c:v>
                </c:pt>
                <c:pt idx="75">
                  <c:v>0.0100095224779814</c:v>
                </c:pt>
                <c:pt idx="76">
                  <c:v>0.0100082635966175</c:v>
                </c:pt>
                <c:pt idx="77">
                  <c:v>0.0100071711711108</c:v>
                </c:pt>
                <c:pt idx="78">
                  <c:v>0.0100062231887166</c:v>
                </c:pt>
                <c:pt idx="79">
                  <c:v>0.0100054005480533</c:v>
                </c:pt>
                <c:pt idx="80">
                  <c:v>0.0100046866740182</c:v>
                </c:pt>
                <c:pt idx="81">
                  <c:v>0.0100040671836417</c:v>
                </c:pt>
                <c:pt idx="82">
                  <c:v>0.0100035295961414</c:v>
                </c:pt>
                <c:pt idx="83">
                  <c:v>0.0100030630813292</c:v>
                </c:pt>
                <c:pt idx="84">
                  <c:v>0.010002658241298</c:v>
                </c:pt>
                <c:pt idx="85">
                  <c:v>0.0100023069209852</c:v>
                </c:pt>
                <c:pt idx="86">
                  <c:v>0.0100020020437937</c:v>
                </c:pt>
                <c:pt idx="87">
                  <c:v>0.0100017374689552</c:v>
                </c:pt>
                <c:pt idx="88">
                  <c:v>0.0100015078677602</c:v>
                </c:pt>
                <c:pt idx="89">
                  <c:v>0.0100013086161589</c:v>
                </c:pt>
                <c:pt idx="90">
                  <c:v>0.0100011357015673</c:v>
                </c:pt>
                <c:pt idx="91">
                  <c:v>0.0100009856419997</c:v>
                </c:pt>
                <c:pt idx="92">
                  <c:v>0.010000855415897</c:v>
                </c:pt>
                <c:pt idx="93">
                  <c:v>0.0100007424012365</c:v>
                </c:pt>
                <c:pt idx="94">
                  <c:v>0.0100006443226945</c:v>
                </c:pt>
                <c:pt idx="95">
                  <c:v>0.0100005592057973</c:v>
                </c:pt>
                <c:pt idx="96">
                  <c:v>0.0100004853371367</c:v>
                </c:pt>
                <c:pt idx="97">
                  <c:v>0.0100004212298464</c:v>
                </c:pt>
                <c:pt idx="98">
                  <c:v>0.0100003655936447</c:v>
                </c:pt>
              </c:numCache>
            </c:numRef>
          </c:yVal>
          <c:smooth val="1"/>
        </c:ser>
        <c:dLbls>
          <c:showLegendKey val="0"/>
          <c:showVal val="0"/>
          <c:showCatName val="0"/>
          <c:showSerName val="0"/>
          <c:showPercent val="0"/>
          <c:showBubbleSize val="0"/>
        </c:dLbls>
        <c:axId val="2079178296"/>
        <c:axId val="2079184520"/>
      </c:scatterChart>
      <c:valAx>
        <c:axId val="2079178296"/>
        <c:scaling>
          <c:orientation val="minMax"/>
        </c:scaling>
        <c:delete val="0"/>
        <c:axPos val="b"/>
        <c:title>
          <c:tx>
            <c:rich>
              <a:bodyPr/>
              <a:lstStyle/>
              <a:p>
                <a:pPr>
                  <a:defRPr sz="1200" b="1" i="0" u="none" strike="noStrike" baseline="0">
                    <a:solidFill>
                      <a:srgbClr val="000000"/>
                    </a:solidFill>
                    <a:latin typeface="Verdana"/>
                    <a:ea typeface="Verdana"/>
                    <a:cs typeface="Verdana"/>
                  </a:defRPr>
                </a:pPr>
                <a:r>
                  <a:rPr lang="fr-FR"/>
                  <a:t>Al2O3 (wt. %)</a:t>
                </a:r>
              </a:p>
            </c:rich>
          </c:tx>
          <c:layout>
            <c:manualLayout>
              <c:xMode val="edge"/>
              <c:yMode val="edge"/>
              <c:x val="0.423913043478261"/>
              <c:y val="0.8940827139598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079184520"/>
        <c:crosses val="autoZero"/>
        <c:crossBetween val="midCat"/>
      </c:valAx>
      <c:valAx>
        <c:axId val="2079184520"/>
        <c:scaling>
          <c:orientation val="minMax"/>
        </c:scaling>
        <c:delete val="0"/>
        <c:axPos val="l"/>
        <c:majorGridlines>
          <c:spPr>
            <a:ln w="3175">
              <a:solidFill>
                <a:srgbClr val="000000"/>
              </a:solidFill>
              <a:prstDash val="sysDash"/>
            </a:ln>
          </c:spPr>
        </c:majorGridlines>
        <c:title>
          <c:tx>
            <c:rich>
              <a:bodyPr/>
              <a:lstStyle/>
              <a:p>
                <a:pPr>
                  <a:defRPr sz="1200" b="1" i="0" u="none" strike="noStrike" baseline="0">
                    <a:solidFill>
                      <a:srgbClr val="000000"/>
                    </a:solidFill>
                    <a:latin typeface="Verdana"/>
                    <a:ea typeface="Verdana"/>
                    <a:cs typeface="Verdana"/>
                  </a:defRPr>
                </a:pPr>
                <a:r>
                  <a:rPr lang="fr-FR"/>
                  <a:t>[Re] ppb</a:t>
                </a:r>
              </a:p>
            </c:rich>
          </c:tx>
          <c:layout>
            <c:manualLayout>
              <c:xMode val="edge"/>
              <c:yMode val="edge"/>
              <c:x val="0.0353260869565217"/>
              <c:y val="0.339564598817671"/>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079178296"/>
        <c:crosses val="autoZero"/>
        <c:crossBetween val="midCat"/>
      </c:valAx>
      <c:spPr>
        <a:no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Verdana"/>
          <a:ea typeface="Verdana"/>
          <a:cs typeface="Verdana"/>
        </a:defRPr>
      </a:pPr>
      <a:endParaRPr lang="fr-FR"/>
    </a:p>
  </c:txPr>
  <c:printSettings>
    <c:headerFooter/>
    <c:pageMargins b="1.0" l="0.75" r="0.75" t="1.0" header="0.5" footer="0.5"/>
    <c:pageSetup paperSize="0" orientation="landscape" horizontalDpi="-4" verticalDpi="-4"/>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5"/>
          <c:y val="0.0623054144180905"/>
          <c:w val="0.755434782608696"/>
          <c:h val="0.760126055900704"/>
        </c:manualLayout>
      </c:layout>
      <c:scatterChart>
        <c:scatterStyle val="smoothMarker"/>
        <c:varyColors val="0"/>
        <c:ser>
          <c:idx val="0"/>
          <c:order val="0"/>
          <c:tx>
            <c:strRef>
              <c:f>#REF!$Y$1</c:f>
              <c:strCache>
                <c:ptCount val="1"/>
                <c:pt idx="0">
                  <c:v>Al2O3 perid. after x passages in %</c:v>
                </c:pt>
              </c:strCache>
            </c:strRef>
          </c:tx>
          <c:spPr>
            <a:ln w="25400">
              <a:solidFill>
                <a:srgbClr val="0000D4"/>
              </a:solidFill>
              <a:prstDash val="solid"/>
            </a:ln>
          </c:spPr>
          <c:marker>
            <c:symbol val="none"/>
          </c:marker>
          <c:xVal>
            <c:numRef>
              <c:f>#REF!$Y$2:$Y$100</c:f>
              <c:numCache>
                <c:formatCode>0.00</c:formatCode>
                <c:ptCount val="99"/>
                <c:pt idx="0">
                  <c:v>4.27766219619472</c:v>
                </c:pt>
                <c:pt idx="1">
                  <c:v>3.94631232544953</c:v>
                </c:pt>
                <c:pt idx="2">
                  <c:v>3.648703275203645</c:v>
                </c:pt>
                <c:pt idx="3">
                  <c:v>3.381352609467278</c:v>
                </c:pt>
                <c:pt idx="4">
                  <c:v>3.141146247674998</c:v>
                </c:pt>
                <c:pt idx="5">
                  <c:v>2.925297801975003</c:v>
                </c:pt>
                <c:pt idx="6">
                  <c:v>2.731312722958116</c:v>
                </c:pt>
                <c:pt idx="7">
                  <c:v>2.556956626546496</c:v>
                </c:pt>
                <c:pt idx="8">
                  <c:v>2.400227266933249</c:v>
                </c:pt>
                <c:pt idx="9">
                  <c:v>2.259329697363072</c:v>
                </c:pt>
                <c:pt idx="10">
                  <c:v>2.132654224978022</c:v>
                </c:pt>
                <c:pt idx="11">
                  <c:v>2.01875682016871</c:v>
                </c:pt>
                <c:pt idx="12">
                  <c:v>1.916341686675335</c:v>
                </c:pt>
                <c:pt idx="13">
                  <c:v>1.824245737532538</c:v>
                </c:pt>
                <c:pt idx="14">
                  <c:v>1.741424755028377</c:v>
                </c:pt>
                <c:pt idx="15">
                  <c:v>1.66694104111174</c:v>
                </c:pt>
                <c:pt idx="16">
                  <c:v>1.599952388919381</c:v>
                </c:pt>
                <c:pt idx="17">
                  <c:v>1.53970222694735</c:v>
                </c:pt>
                <c:pt idx="18">
                  <c:v>1.48551080539183</c:v>
                </c:pt>
                <c:pt idx="19">
                  <c:v>1.436767309769334</c:v>
                </c:pt>
                <c:pt idx="20">
                  <c:v>1.39292280045912</c:v>
                </c:pt>
                <c:pt idx="21">
                  <c:v>1.353483888593972</c:v>
                </c:pt>
                <c:pt idx="22">
                  <c:v>1.31800706901203</c:v>
                </c:pt>
                <c:pt idx="23">
                  <c:v>1.286093639984001</c:v>
                </c:pt>
                <c:pt idx="24">
                  <c:v>1.257385147325318</c:v>
                </c:pt>
                <c:pt idx="25">
                  <c:v>1.231559297442421</c:v>
                </c:pt>
                <c:pt idx="26">
                  <c:v>1.208326289973981</c:v>
                </c:pt>
                <c:pt idx="27">
                  <c:v>1.187425526080307</c:v>
                </c:pt>
                <c:pt idx="28">
                  <c:v>1.168622653200203</c:v>
                </c:pt>
                <c:pt idx="29">
                  <c:v>1.151706911313375</c:v>
                </c:pt>
                <c:pt idx="30">
                  <c:v>1.136488749486641</c:v>
                </c:pt>
                <c:pt idx="31">
                  <c:v>1.122797684802205</c:v>
                </c:pt>
                <c:pt idx="32">
                  <c:v>1.110480378717061</c:v>
                </c:pt>
                <c:pt idx="33">
                  <c:v>1.099398908528144</c:v>
                </c:pt>
                <c:pt idx="34">
                  <c:v>1.089429213956461</c:v>
                </c:pt>
                <c:pt idx="35">
                  <c:v>1.08045970094837</c:v>
                </c:pt>
                <c:pt idx="36">
                  <c:v>1.072389986652584</c:v>
                </c:pt>
                <c:pt idx="37">
                  <c:v>1.065129771192893</c:v>
                </c:pt>
                <c:pt idx="38">
                  <c:v>1.05859782334118</c:v>
                </c:pt>
                <c:pt idx="39">
                  <c:v>1.052721068523044</c:v>
                </c:pt>
                <c:pt idx="40">
                  <c:v>1.047433768776154</c:v>
                </c:pt>
                <c:pt idx="41">
                  <c:v>1.042676785344941</c:v>
                </c:pt>
                <c:pt idx="42">
                  <c:v>1.03839691554773</c:v>
                </c:pt>
                <c:pt idx="43">
                  <c:v>1.034546296405874</c:v>
                </c:pt>
                <c:pt idx="44">
                  <c:v>1.031081868289568</c:v>
                </c:pt>
                <c:pt idx="45">
                  <c:v>1.027964892521032</c:v>
                </c:pt>
                <c:pt idx="46">
                  <c:v>1.025160517491281</c:v>
                </c:pt>
                <c:pt idx="47">
                  <c:v>1.022637388398816</c:v>
                </c:pt>
                <c:pt idx="48">
                  <c:v>1.020367296214291</c:v>
                </c:pt>
                <c:pt idx="49">
                  <c:v>1.018324861920127</c:v>
                </c:pt>
                <c:pt idx="50">
                  <c:v>1.016487252473611</c:v>
                </c:pt>
                <c:pt idx="51">
                  <c:v>1.014833925300855</c:v>
                </c:pt>
                <c:pt idx="52">
                  <c:v>1.013346398451329</c:v>
                </c:pt>
                <c:pt idx="53">
                  <c:v>1.012008043832301</c:v>
                </c:pt>
                <c:pt idx="54">
                  <c:v>1.010803901202701</c:v>
                </c:pt>
                <c:pt idx="55">
                  <c:v>1.009720510839824</c:v>
                </c:pt>
                <c:pt idx="56">
                  <c:v>1.008745763002414</c:v>
                </c:pt>
                <c:pt idx="57">
                  <c:v>1.007868762502644</c:v>
                </c:pt>
                <c:pt idx="58">
                  <c:v>1.007079706869314</c:v>
                </c:pt>
                <c:pt idx="59">
                  <c:v>1.006369776737268</c:v>
                </c:pt>
                <c:pt idx="60">
                  <c:v>1.005731037235337</c:v>
                </c:pt>
                <c:pt idx="61">
                  <c:v>1.005156349268533</c:v>
                </c:pt>
                <c:pt idx="62">
                  <c:v>1.00463928970121</c:v>
                </c:pt>
                <c:pt idx="63">
                  <c:v>1.004174079547742</c:v>
                </c:pt>
                <c:pt idx="64">
                  <c:v>1.003755519367034</c:v>
                </c:pt>
                <c:pt idx="65">
                  <c:v>1.003378931137881</c:v>
                </c:pt>
                <c:pt idx="66">
                  <c:v>1.003040105964835</c:v>
                </c:pt>
                <c:pt idx="67">
                  <c:v>1.002735257029539</c:v>
                </c:pt>
                <c:pt idx="68">
                  <c:v>1.002460977261214</c:v>
                </c:pt>
                <c:pt idx="69">
                  <c:v>1.002214201252826</c:v>
                </c:pt>
                <c:pt idx="70">
                  <c:v>1.001992170996999</c:v>
                </c:pt>
                <c:pt idx="71">
                  <c:v>1.00179240505847</c:v>
                </c:pt>
                <c:pt idx="72">
                  <c:v>1.001612670838362</c:v>
                </c:pt>
                <c:pt idx="73">
                  <c:v>1.001450959620118</c:v>
                </c:pt>
                <c:pt idx="74">
                  <c:v>1.001305464118092</c:v>
                </c:pt>
                <c:pt idx="75">
                  <c:v>1.001174558277755</c:v>
                </c:pt>
                <c:pt idx="76">
                  <c:v>1.00105677910169</c:v>
                </c:pt>
                <c:pt idx="77">
                  <c:v>1.00095081029818</c:v>
                </c:pt>
                <c:pt idx="78">
                  <c:v>1.000855467569606</c:v>
                </c:pt>
                <c:pt idx="79">
                  <c:v>1.000769685376178</c:v>
                </c:pt>
                <c:pt idx="80">
                  <c:v>1.000692505027035</c:v>
                </c:pt>
                <c:pt idx="81">
                  <c:v>1.000623063965604</c:v>
                </c:pt>
                <c:pt idx="82">
                  <c:v>1.000560586129438</c:v>
                </c:pt>
                <c:pt idx="83">
                  <c:v>1.000504373276775</c:v>
                </c:pt>
                <c:pt idx="84">
                  <c:v>1.000453797182872</c:v>
                </c:pt>
                <c:pt idx="85">
                  <c:v>1.000408292618897</c:v>
                </c:pt>
                <c:pt idx="86">
                  <c:v>1.000367351034877</c:v>
                </c:pt>
                <c:pt idx="87">
                  <c:v>1.000330514876131</c:v>
                </c:pt>
                <c:pt idx="88">
                  <c:v>1.000297372469628</c:v>
                </c:pt>
                <c:pt idx="89">
                  <c:v>1.000267553423136</c:v>
                </c:pt>
                <c:pt idx="90">
                  <c:v>1.000240724485742</c:v>
                </c:pt>
                <c:pt idx="91">
                  <c:v>1.000216585823453</c:v>
                </c:pt>
                <c:pt idx="92">
                  <c:v>1.000194867668283</c:v>
                </c:pt>
                <c:pt idx="93">
                  <c:v>1.000175327303356</c:v>
                </c:pt>
                <c:pt idx="94">
                  <c:v>1.00015774635033</c:v>
                </c:pt>
                <c:pt idx="95">
                  <c:v>1.000141928328832</c:v>
                </c:pt>
                <c:pt idx="96">
                  <c:v>1.000127696460625</c:v>
                </c:pt>
                <c:pt idx="97">
                  <c:v>1.000114891693961</c:v>
                </c:pt>
                <c:pt idx="98">
                  <c:v>1.00010337092605</c:v>
                </c:pt>
              </c:numCache>
            </c:numRef>
          </c:xVal>
          <c:yVal>
            <c:numRef>
              <c:f>#REF!$S$2:$S$100</c:f>
              <c:numCache>
                <c:formatCode>General</c:formatCode>
                <c:ptCount val="99"/>
                <c:pt idx="0">
                  <c:v>0.411511552393754</c:v>
                </c:pt>
                <c:pt idx="1">
                  <c:v>0.358077277495207</c:v>
                </c:pt>
                <c:pt idx="2">
                  <c:v>0.311782018092333</c:v>
                </c:pt>
                <c:pt idx="3">
                  <c:v>0.271665846934074</c:v>
                </c:pt>
                <c:pt idx="4">
                  <c:v>0.236899261609937</c:v>
                </c:pt>
                <c:pt idx="5">
                  <c:v>0.206765166091265</c:v>
                </c:pt>
                <c:pt idx="6">
                  <c:v>0.180643406991755</c:v>
                </c:pt>
                <c:pt idx="7">
                  <c:v>0.157997488036544</c:v>
                </c:pt>
                <c:pt idx="8">
                  <c:v>0.138363144805653</c:v>
                </c:pt>
                <c:pt idx="9">
                  <c:v>0.121338510626368</c:v>
                </c:pt>
                <c:pt idx="10">
                  <c:v>0.106575645294468</c:v>
                </c:pt>
                <c:pt idx="11">
                  <c:v>0.0937732325240981</c:v>
                </c:pt>
                <c:pt idx="12">
                  <c:v>0.0826702808063805</c:v>
                </c:pt>
                <c:pt idx="13">
                  <c:v>0.0730406866268472</c:v>
                </c:pt>
                <c:pt idx="14">
                  <c:v>0.0646885395093109</c:v>
                </c:pt>
                <c:pt idx="15">
                  <c:v>0.0574440657386344</c:v>
                </c:pt>
                <c:pt idx="16">
                  <c:v>0.0511601223766141</c:v>
                </c:pt>
                <c:pt idx="17">
                  <c:v>0.0457091657439934</c:v>
                </c:pt>
                <c:pt idx="18">
                  <c:v>0.040980629245366</c:v>
                </c:pt>
                <c:pt idx="19">
                  <c:v>0.0368786545514083</c:v>
                </c:pt>
                <c:pt idx="20">
                  <c:v>0.0333201279653526</c:v>
                </c:pt>
                <c:pt idx="21">
                  <c:v>0.0302329804892593</c:v>
                </c:pt>
                <c:pt idx="22">
                  <c:v>0.0275547158393246</c:v>
                </c:pt>
                <c:pt idx="23">
                  <c:v>0.0252311355801431</c:v>
                </c:pt>
                <c:pt idx="24">
                  <c:v>0.0232152347752187</c:v>
                </c:pt>
                <c:pt idx="25">
                  <c:v>0.0214662451862189</c:v>
                </c:pt>
                <c:pt idx="26">
                  <c:v>0.0199488061821426</c:v>
                </c:pt>
                <c:pt idx="27">
                  <c:v>0.0186322462144133</c:v>
                </c:pt>
                <c:pt idx="28">
                  <c:v>0.0174899600367287</c:v>
                </c:pt>
                <c:pt idx="29">
                  <c:v>0.0164988688519354</c:v>
                </c:pt>
                <c:pt idx="30">
                  <c:v>0.015638952297187</c:v>
                </c:pt>
                <c:pt idx="31">
                  <c:v>0.0148928426715656</c:v>
                </c:pt>
                <c:pt idx="32">
                  <c:v>0.0142454731000496</c:v>
                </c:pt>
                <c:pt idx="33">
                  <c:v>0.0136837724423407</c:v>
                </c:pt>
                <c:pt idx="34">
                  <c:v>0.0131964007187651</c:v>
                </c:pt>
                <c:pt idx="35">
                  <c:v>0.0127735196589647</c:v>
                </c:pt>
                <c:pt idx="36">
                  <c:v>0.0124065937002154</c:v>
                </c:pt>
                <c:pt idx="37">
                  <c:v>0.0120882173862915</c:v>
                </c:pt>
                <c:pt idx="38">
                  <c:v>0.0118119656580214</c:v>
                </c:pt>
                <c:pt idx="39">
                  <c:v>0.011572263994443</c:v>
                </c:pt>
                <c:pt idx="40">
                  <c:v>0.0113642757685633</c:v>
                </c:pt>
                <c:pt idx="41">
                  <c:v>0.01118380453262</c:v>
                </c:pt>
                <c:pt idx="42">
                  <c:v>0.0110272092517437</c:v>
                </c:pt>
                <c:pt idx="43">
                  <c:v>0.0108913307683259</c:v>
                </c:pt>
                <c:pt idx="44">
                  <c:v>0.0107734280076706</c:v>
                </c:pt>
                <c:pt idx="45">
                  <c:v>0.0106711226333559</c:v>
                </c:pt>
                <c:pt idx="46">
                  <c:v>0.0105823510322245</c:v>
                </c:pt>
                <c:pt idx="47">
                  <c:v>0.0105053226575968</c:v>
                </c:pt>
                <c:pt idx="48">
                  <c:v>0.0104384838881905</c:v>
                </c:pt>
                <c:pt idx="49">
                  <c:v>0.0103804866719932</c:v>
                </c:pt>
                <c:pt idx="50">
                  <c:v>0.0103301613212397</c:v>
                </c:pt>
                <c:pt idx="51">
                  <c:v>0.0102864929086824</c:v>
                </c:pt>
                <c:pt idx="52">
                  <c:v>0.0102486007882247</c:v>
                </c:pt>
                <c:pt idx="53">
                  <c:v>0.0102157208261899</c:v>
                </c:pt>
                <c:pt idx="54">
                  <c:v>0.0101871899843206</c:v>
                </c:pt>
                <c:pt idx="55">
                  <c:v>0.010162432943152</c:v>
                </c:pt>
                <c:pt idx="56">
                  <c:v>0.0101409504956446</c:v>
                </c:pt>
                <c:pt idx="57">
                  <c:v>0.0101223094767398</c:v>
                </c:pt>
                <c:pt idx="58">
                  <c:v>0.010106134025532</c:v>
                </c:pt>
                <c:pt idx="59">
                  <c:v>0.0100920980036755</c:v>
                </c:pt>
                <c:pt idx="60">
                  <c:v>0.0100799184169957</c:v>
                </c:pt>
                <c:pt idx="61">
                  <c:v>0.0100693497075355</c:v>
                </c:pt>
                <c:pt idx="62">
                  <c:v>0.0100601788008439</c:v>
                </c:pt>
                <c:pt idx="63">
                  <c:v>0.0100522208085622</c:v>
                </c:pt>
                <c:pt idx="64">
                  <c:v>0.0100453152995926</c:v>
                </c:pt>
                <c:pt idx="65">
                  <c:v>0.0100393230646111</c:v>
                </c:pt>
                <c:pt idx="66">
                  <c:v>0.0100341233086452</c:v>
                </c:pt>
                <c:pt idx="67">
                  <c:v>0.0100296112150752</c:v>
                </c:pt>
                <c:pt idx="68">
                  <c:v>0.0100256958319146</c:v>
                </c:pt>
                <c:pt idx="69">
                  <c:v>0.010022298237729</c:v>
                </c:pt>
                <c:pt idx="70">
                  <c:v>0.0100193499501931</c:v>
                </c:pt>
                <c:pt idx="71">
                  <c:v>0.0100167915451858</c:v>
                </c:pt>
                <c:pt idx="72">
                  <c:v>0.0100145714585658</c:v>
                </c:pt>
                <c:pt idx="73">
                  <c:v>0.0100126449464611</c:v>
                </c:pt>
                <c:pt idx="74">
                  <c:v>0.0100109731830989</c:v>
                </c:pt>
                <c:pt idx="75">
                  <c:v>0.0100095224779814</c:v>
                </c:pt>
                <c:pt idx="76">
                  <c:v>0.0100082635966175</c:v>
                </c:pt>
                <c:pt idx="77">
                  <c:v>0.0100071711711108</c:v>
                </c:pt>
                <c:pt idx="78">
                  <c:v>0.0100062231887166</c:v>
                </c:pt>
                <c:pt idx="79">
                  <c:v>0.0100054005480533</c:v>
                </c:pt>
                <c:pt idx="80">
                  <c:v>0.0100046866740182</c:v>
                </c:pt>
                <c:pt idx="81">
                  <c:v>0.0100040671836417</c:v>
                </c:pt>
                <c:pt idx="82">
                  <c:v>0.0100035295961414</c:v>
                </c:pt>
                <c:pt idx="83">
                  <c:v>0.0100030630813292</c:v>
                </c:pt>
                <c:pt idx="84">
                  <c:v>0.010002658241298</c:v>
                </c:pt>
                <c:pt idx="85">
                  <c:v>0.0100023069209852</c:v>
                </c:pt>
                <c:pt idx="86">
                  <c:v>0.0100020020437937</c:v>
                </c:pt>
                <c:pt idx="87">
                  <c:v>0.0100017374689552</c:v>
                </c:pt>
                <c:pt idx="88">
                  <c:v>0.0100015078677602</c:v>
                </c:pt>
                <c:pt idx="89">
                  <c:v>0.0100013086161589</c:v>
                </c:pt>
                <c:pt idx="90">
                  <c:v>0.0100011357015673</c:v>
                </c:pt>
                <c:pt idx="91">
                  <c:v>0.0100009856419997</c:v>
                </c:pt>
                <c:pt idx="92">
                  <c:v>0.010000855415897</c:v>
                </c:pt>
                <c:pt idx="93">
                  <c:v>0.0100007424012365</c:v>
                </c:pt>
                <c:pt idx="94">
                  <c:v>0.0100006443226945</c:v>
                </c:pt>
                <c:pt idx="95">
                  <c:v>0.0100005592057973</c:v>
                </c:pt>
                <c:pt idx="96">
                  <c:v>0.0100004853371367</c:v>
                </c:pt>
                <c:pt idx="97">
                  <c:v>0.0100004212298464</c:v>
                </c:pt>
                <c:pt idx="98">
                  <c:v>0.0100003655936447</c:v>
                </c:pt>
              </c:numCache>
            </c:numRef>
          </c:yVal>
          <c:smooth val="1"/>
        </c:ser>
        <c:dLbls>
          <c:showLegendKey val="0"/>
          <c:showVal val="0"/>
          <c:showCatName val="0"/>
          <c:showSerName val="0"/>
          <c:showPercent val="0"/>
          <c:showBubbleSize val="0"/>
        </c:dLbls>
        <c:axId val="2137544392"/>
        <c:axId val="2137550648"/>
      </c:scatterChart>
      <c:valAx>
        <c:axId val="2137544392"/>
        <c:scaling>
          <c:orientation val="minMax"/>
        </c:scaling>
        <c:delete val="0"/>
        <c:axPos val="b"/>
        <c:title>
          <c:tx>
            <c:rich>
              <a:bodyPr/>
              <a:lstStyle/>
              <a:p>
                <a:pPr>
                  <a:defRPr sz="1200" b="1" i="0" u="none" strike="noStrike" baseline="0">
                    <a:solidFill>
                      <a:srgbClr val="000000"/>
                    </a:solidFill>
                    <a:latin typeface="Verdana"/>
                    <a:ea typeface="Verdana"/>
                    <a:cs typeface="Verdana"/>
                  </a:defRPr>
                </a:pPr>
                <a:r>
                  <a:rPr lang="fr-FR"/>
                  <a:t>Al2O3 (wt. %)</a:t>
                </a:r>
              </a:p>
            </c:rich>
          </c:tx>
          <c:layout>
            <c:manualLayout>
              <c:xMode val="edge"/>
              <c:yMode val="edge"/>
              <c:x val="0.423913043478261"/>
              <c:y val="0.8940827139598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137550648"/>
        <c:crosses val="autoZero"/>
        <c:crossBetween val="midCat"/>
      </c:valAx>
      <c:valAx>
        <c:axId val="2137550648"/>
        <c:scaling>
          <c:orientation val="minMax"/>
        </c:scaling>
        <c:delete val="0"/>
        <c:axPos val="l"/>
        <c:majorGridlines>
          <c:spPr>
            <a:ln w="3175">
              <a:solidFill>
                <a:srgbClr val="000000"/>
              </a:solidFill>
              <a:prstDash val="sysDash"/>
            </a:ln>
          </c:spPr>
        </c:majorGridlines>
        <c:title>
          <c:tx>
            <c:rich>
              <a:bodyPr/>
              <a:lstStyle/>
              <a:p>
                <a:pPr>
                  <a:defRPr sz="1200" b="1" i="0" u="none" strike="noStrike" baseline="0">
                    <a:solidFill>
                      <a:srgbClr val="000000"/>
                    </a:solidFill>
                    <a:latin typeface="Verdana"/>
                    <a:ea typeface="Verdana"/>
                    <a:cs typeface="Verdana"/>
                  </a:defRPr>
                </a:pPr>
                <a:r>
                  <a:rPr lang="fr-FR"/>
                  <a:t>[Re] ppb</a:t>
                </a:r>
              </a:p>
            </c:rich>
          </c:tx>
          <c:layout>
            <c:manualLayout>
              <c:xMode val="edge"/>
              <c:yMode val="edge"/>
              <c:x val="0.0353260869565217"/>
              <c:y val="0.339564598817671"/>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fr-FR"/>
          </a:p>
        </c:txPr>
        <c:crossAx val="2137544392"/>
        <c:crosses val="autoZero"/>
        <c:crossBetween val="midCat"/>
      </c:valAx>
      <c:spPr>
        <a:no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Verdana"/>
          <a:ea typeface="Verdana"/>
          <a:cs typeface="Verdana"/>
        </a:defRPr>
      </a:pPr>
      <a:endParaRPr lang="fr-FR"/>
    </a:p>
  </c:txPr>
  <c:printSettings>
    <c:headerFooter/>
    <c:pageMargins b="1.0" l="0.75" r="0.75" t="1.0" header="0.5" footer="0.5"/>
    <c:pageSetup paperSize="0" orientation="landscape" horizontalDpi="-4" verticalDpi="-4"/>
  </c:printSettings>
</c:chartSpace>
</file>

<file path=xl/drawings/_rels/drawing1.xml.rels><?xml version="1.0" encoding="UTF-8" standalone="yes"?>
<Relationships xmlns="http://schemas.openxmlformats.org/package/2006/relationships"><Relationship Id="rId9" Type="http://schemas.openxmlformats.org/officeDocument/2006/relationships/chart" Target="../charts/chart9.xml"/><Relationship Id="rId20" Type="http://schemas.openxmlformats.org/officeDocument/2006/relationships/chart" Target="../charts/chart20.xml"/><Relationship Id="rId21" Type="http://schemas.openxmlformats.org/officeDocument/2006/relationships/chart" Target="../charts/chart21.xml"/><Relationship Id="rId22" Type="http://schemas.openxmlformats.org/officeDocument/2006/relationships/chart" Target="../charts/chart22.xml"/><Relationship Id="rId23" Type="http://schemas.openxmlformats.org/officeDocument/2006/relationships/chart" Target="../charts/chart23.xml"/><Relationship Id="rId24" Type="http://schemas.openxmlformats.org/officeDocument/2006/relationships/chart" Target="../charts/chart24.xml"/><Relationship Id="rId25" Type="http://schemas.openxmlformats.org/officeDocument/2006/relationships/chart" Target="../charts/chart25.xml"/><Relationship Id="rId26" Type="http://schemas.openxmlformats.org/officeDocument/2006/relationships/chart" Target="../charts/chart26.xml"/><Relationship Id="rId27" Type="http://schemas.openxmlformats.org/officeDocument/2006/relationships/chart" Target="../charts/chart27.xml"/><Relationship Id="rId28" Type="http://schemas.openxmlformats.org/officeDocument/2006/relationships/chart" Target="../charts/chart28.xml"/><Relationship Id="rId29" Type="http://schemas.openxmlformats.org/officeDocument/2006/relationships/chart" Target="../charts/chart29.xml"/><Relationship Id="rId30" Type="http://schemas.openxmlformats.org/officeDocument/2006/relationships/chart" Target="../charts/chart30.xml"/><Relationship Id="rId31" Type="http://schemas.openxmlformats.org/officeDocument/2006/relationships/chart" Target="../charts/chart31.xml"/><Relationship Id="rId10" Type="http://schemas.openxmlformats.org/officeDocument/2006/relationships/chart" Target="../charts/chart10.xml"/><Relationship Id="rId11" Type="http://schemas.openxmlformats.org/officeDocument/2006/relationships/chart" Target="../charts/chart11.xml"/><Relationship Id="rId12" Type="http://schemas.openxmlformats.org/officeDocument/2006/relationships/chart" Target="../charts/chart12.xml"/><Relationship Id="rId13" Type="http://schemas.openxmlformats.org/officeDocument/2006/relationships/chart" Target="../charts/chart13.xml"/><Relationship Id="rId14" Type="http://schemas.openxmlformats.org/officeDocument/2006/relationships/chart" Target="../charts/chart14.xml"/><Relationship Id="rId15" Type="http://schemas.openxmlformats.org/officeDocument/2006/relationships/chart" Target="../charts/chart15.xml"/><Relationship Id="rId16" Type="http://schemas.openxmlformats.org/officeDocument/2006/relationships/chart" Target="../charts/chart16.xml"/><Relationship Id="rId17" Type="http://schemas.openxmlformats.org/officeDocument/2006/relationships/chart" Target="../charts/chart17.xml"/><Relationship Id="rId18" Type="http://schemas.openxmlformats.org/officeDocument/2006/relationships/chart" Target="../charts/chart18.xml"/><Relationship Id="rId19" Type="http://schemas.openxmlformats.org/officeDocument/2006/relationships/chart" Target="../charts/chart19.xml"/><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1" Type="http://schemas.openxmlformats.org/officeDocument/2006/relationships/chart" Target="../charts/chart42.xml"/><Relationship Id="rId12" Type="http://schemas.openxmlformats.org/officeDocument/2006/relationships/chart" Target="../charts/chart43.xml"/><Relationship Id="rId13" Type="http://schemas.openxmlformats.org/officeDocument/2006/relationships/chart" Target="../charts/chart44.xml"/><Relationship Id="rId1" Type="http://schemas.openxmlformats.org/officeDocument/2006/relationships/chart" Target="../charts/chart32.xml"/><Relationship Id="rId2" Type="http://schemas.openxmlformats.org/officeDocument/2006/relationships/chart" Target="../charts/chart33.xml"/><Relationship Id="rId3" Type="http://schemas.openxmlformats.org/officeDocument/2006/relationships/chart" Target="../charts/chart34.xml"/><Relationship Id="rId4" Type="http://schemas.openxmlformats.org/officeDocument/2006/relationships/chart" Target="../charts/chart35.xml"/><Relationship Id="rId5" Type="http://schemas.openxmlformats.org/officeDocument/2006/relationships/chart" Target="../charts/chart36.xml"/><Relationship Id="rId6" Type="http://schemas.openxmlformats.org/officeDocument/2006/relationships/chart" Target="../charts/chart37.xml"/><Relationship Id="rId7" Type="http://schemas.openxmlformats.org/officeDocument/2006/relationships/chart" Target="../charts/chart38.xml"/><Relationship Id="rId8" Type="http://schemas.openxmlformats.org/officeDocument/2006/relationships/chart" Target="../charts/chart39.xml"/><Relationship Id="rId9" Type="http://schemas.openxmlformats.org/officeDocument/2006/relationships/chart" Target="../charts/chart40.xml"/><Relationship Id="rId10" Type="http://schemas.openxmlformats.org/officeDocument/2006/relationships/chart" Target="../charts/chart4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9</xdr:col>
      <xdr:colOff>660400</xdr:colOff>
      <xdr:row>133</xdr:row>
      <xdr:rowOff>152400</xdr:rowOff>
    </xdr:from>
    <xdr:to>
      <xdr:col>14</xdr:col>
      <xdr:colOff>571500</xdr:colOff>
      <xdr:row>158</xdr:row>
      <xdr:rowOff>101600</xdr:rowOff>
    </xdr:to>
    <xdr:graphicFrame macro="">
      <xdr:nvGraphicFramePr>
        <xdr:cNvPr id="2"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1117600</xdr:colOff>
      <xdr:row>103</xdr:row>
      <xdr:rowOff>88900</xdr:rowOff>
    </xdr:from>
    <xdr:to>
      <xdr:col>11</xdr:col>
      <xdr:colOff>482600</xdr:colOff>
      <xdr:row>132</xdr:row>
      <xdr:rowOff>25400</xdr:rowOff>
    </xdr:to>
    <xdr:graphicFrame macro="">
      <xdr:nvGraphicFramePr>
        <xdr:cNvPr id="3"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660400</xdr:colOff>
      <xdr:row>133</xdr:row>
      <xdr:rowOff>152400</xdr:rowOff>
    </xdr:from>
    <xdr:to>
      <xdr:col>14</xdr:col>
      <xdr:colOff>571500</xdr:colOff>
      <xdr:row>158</xdr:row>
      <xdr:rowOff>101600</xdr:rowOff>
    </xdr:to>
    <xdr:graphicFrame macro="">
      <xdr:nvGraphicFramePr>
        <xdr:cNvPr id="4"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660400</xdr:colOff>
      <xdr:row>133</xdr:row>
      <xdr:rowOff>152400</xdr:rowOff>
    </xdr:from>
    <xdr:to>
      <xdr:col>14</xdr:col>
      <xdr:colOff>571500</xdr:colOff>
      <xdr:row>158</xdr:row>
      <xdr:rowOff>101600</xdr:rowOff>
    </xdr:to>
    <xdr:graphicFrame macro="">
      <xdr:nvGraphicFramePr>
        <xdr:cNvPr id="5"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12700</xdr:colOff>
      <xdr:row>102</xdr:row>
      <xdr:rowOff>139700</xdr:rowOff>
    </xdr:from>
    <xdr:to>
      <xdr:col>14</xdr:col>
      <xdr:colOff>520700</xdr:colOff>
      <xdr:row>131</xdr:row>
      <xdr:rowOff>88900</xdr:rowOff>
    </xdr:to>
    <xdr:graphicFrame macro="">
      <xdr:nvGraphicFramePr>
        <xdr:cNvPr id="6"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104</xdr:row>
      <xdr:rowOff>0</xdr:rowOff>
    </xdr:from>
    <xdr:to>
      <xdr:col>5</xdr:col>
      <xdr:colOff>495300</xdr:colOff>
      <xdr:row>132</xdr:row>
      <xdr:rowOff>101600</xdr:rowOff>
    </xdr:to>
    <xdr:graphicFrame macro="">
      <xdr:nvGraphicFramePr>
        <xdr:cNvPr id="7"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368300</xdr:colOff>
      <xdr:row>103</xdr:row>
      <xdr:rowOff>88900</xdr:rowOff>
    </xdr:from>
    <xdr:to>
      <xdr:col>8</xdr:col>
      <xdr:colOff>571500</xdr:colOff>
      <xdr:row>132</xdr:row>
      <xdr:rowOff>25400</xdr:rowOff>
    </xdr:to>
    <xdr:graphicFrame macro="">
      <xdr:nvGraphicFramePr>
        <xdr:cNvPr id="8"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660400</xdr:colOff>
      <xdr:row>133</xdr:row>
      <xdr:rowOff>152400</xdr:rowOff>
    </xdr:from>
    <xdr:to>
      <xdr:col>14</xdr:col>
      <xdr:colOff>571500</xdr:colOff>
      <xdr:row>158</xdr:row>
      <xdr:rowOff>101600</xdr:rowOff>
    </xdr:to>
    <xdr:graphicFrame macro="">
      <xdr:nvGraphicFramePr>
        <xdr:cNvPr id="9"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660400</xdr:colOff>
      <xdr:row>133</xdr:row>
      <xdr:rowOff>152400</xdr:rowOff>
    </xdr:from>
    <xdr:to>
      <xdr:col>14</xdr:col>
      <xdr:colOff>571500</xdr:colOff>
      <xdr:row>158</xdr:row>
      <xdr:rowOff>101600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660400</xdr:colOff>
      <xdr:row>133</xdr:row>
      <xdr:rowOff>152400</xdr:rowOff>
    </xdr:from>
    <xdr:to>
      <xdr:col>14</xdr:col>
      <xdr:colOff>571500</xdr:colOff>
      <xdr:row>158</xdr:row>
      <xdr:rowOff>101600</xdr:rowOff>
    </xdr:to>
    <xdr:graphicFrame macro="">
      <xdr:nvGraphicFramePr>
        <xdr:cNvPr id="11"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50800</xdr:colOff>
      <xdr:row>134</xdr:row>
      <xdr:rowOff>25400</xdr:rowOff>
    </xdr:from>
    <xdr:to>
      <xdr:col>7</xdr:col>
      <xdr:colOff>571500</xdr:colOff>
      <xdr:row>158</xdr:row>
      <xdr:rowOff>152400</xdr:rowOff>
    </xdr:to>
    <xdr:graphicFrame macro="">
      <xdr:nvGraphicFramePr>
        <xdr:cNvPr id="12" name="Graphique -10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406400</xdr:colOff>
      <xdr:row>104</xdr:row>
      <xdr:rowOff>101600</xdr:rowOff>
    </xdr:from>
    <xdr:to>
      <xdr:col>22</xdr:col>
      <xdr:colOff>812800</xdr:colOff>
      <xdr:row>125</xdr:row>
      <xdr:rowOff>25400</xdr:rowOff>
    </xdr:to>
    <xdr:graphicFrame macro="">
      <xdr:nvGraphicFramePr>
        <xdr:cNvPr id="14" name="Graphique -10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24</xdr:col>
      <xdr:colOff>0</xdr:colOff>
      <xdr:row>104</xdr:row>
      <xdr:rowOff>0</xdr:rowOff>
    </xdr:from>
    <xdr:to>
      <xdr:col>28</xdr:col>
      <xdr:colOff>406400</xdr:colOff>
      <xdr:row>124</xdr:row>
      <xdr:rowOff>88900</xdr:rowOff>
    </xdr:to>
    <xdr:graphicFrame macro="">
      <xdr:nvGraphicFramePr>
        <xdr:cNvPr id="15" name="Graphique -10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660400</xdr:colOff>
      <xdr:row>133</xdr:row>
      <xdr:rowOff>152400</xdr:rowOff>
    </xdr:from>
    <xdr:to>
      <xdr:col>14</xdr:col>
      <xdr:colOff>571500</xdr:colOff>
      <xdr:row>158</xdr:row>
      <xdr:rowOff>101600</xdr:rowOff>
    </xdr:to>
    <xdr:graphicFrame macro="">
      <xdr:nvGraphicFramePr>
        <xdr:cNvPr id="17"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660400</xdr:colOff>
      <xdr:row>133</xdr:row>
      <xdr:rowOff>152400</xdr:rowOff>
    </xdr:from>
    <xdr:to>
      <xdr:col>14</xdr:col>
      <xdr:colOff>571500</xdr:colOff>
      <xdr:row>158</xdr:row>
      <xdr:rowOff>101600</xdr:rowOff>
    </xdr:to>
    <xdr:graphicFrame macro="">
      <xdr:nvGraphicFramePr>
        <xdr:cNvPr id="19"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660400</xdr:colOff>
      <xdr:row>133</xdr:row>
      <xdr:rowOff>152400</xdr:rowOff>
    </xdr:from>
    <xdr:to>
      <xdr:col>14</xdr:col>
      <xdr:colOff>571500</xdr:colOff>
      <xdr:row>158</xdr:row>
      <xdr:rowOff>101600</xdr:rowOff>
    </xdr:to>
    <xdr:graphicFrame macro="">
      <xdr:nvGraphicFramePr>
        <xdr:cNvPr id="2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xdr:col>
      <xdr:colOff>660400</xdr:colOff>
      <xdr:row>133</xdr:row>
      <xdr:rowOff>152400</xdr:rowOff>
    </xdr:from>
    <xdr:to>
      <xdr:col>14</xdr:col>
      <xdr:colOff>571500</xdr:colOff>
      <xdr:row>158</xdr:row>
      <xdr:rowOff>101600</xdr:rowOff>
    </xdr:to>
    <xdr:graphicFrame macro="">
      <xdr:nvGraphicFramePr>
        <xdr:cNvPr id="24"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660400</xdr:colOff>
      <xdr:row>133</xdr:row>
      <xdr:rowOff>152400</xdr:rowOff>
    </xdr:from>
    <xdr:to>
      <xdr:col>14</xdr:col>
      <xdr:colOff>571500</xdr:colOff>
      <xdr:row>158</xdr:row>
      <xdr:rowOff>101600</xdr:rowOff>
    </xdr:to>
    <xdr:graphicFrame macro="">
      <xdr:nvGraphicFramePr>
        <xdr:cNvPr id="25"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660400</xdr:colOff>
      <xdr:row>133</xdr:row>
      <xdr:rowOff>152400</xdr:rowOff>
    </xdr:from>
    <xdr:to>
      <xdr:col>14</xdr:col>
      <xdr:colOff>571500</xdr:colOff>
      <xdr:row>158</xdr:row>
      <xdr:rowOff>101600</xdr:rowOff>
    </xdr:to>
    <xdr:graphicFrame macro="">
      <xdr:nvGraphicFramePr>
        <xdr:cNvPr id="26"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50800</xdr:colOff>
      <xdr:row>134</xdr:row>
      <xdr:rowOff>25400</xdr:rowOff>
    </xdr:from>
    <xdr:to>
      <xdr:col>7</xdr:col>
      <xdr:colOff>571500</xdr:colOff>
      <xdr:row>158</xdr:row>
      <xdr:rowOff>152400</xdr:rowOff>
    </xdr:to>
    <xdr:graphicFrame macro="">
      <xdr:nvGraphicFramePr>
        <xdr:cNvPr id="27" name="Graphique -10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16</xdr:col>
      <xdr:colOff>381000</xdr:colOff>
      <xdr:row>135</xdr:row>
      <xdr:rowOff>50800</xdr:rowOff>
    </xdr:from>
    <xdr:to>
      <xdr:col>20</xdr:col>
      <xdr:colOff>787400</xdr:colOff>
      <xdr:row>155</xdr:row>
      <xdr:rowOff>139700</xdr:rowOff>
    </xdr:to>
    <xdr:graphicFrame macro="">
      <xdr:nvGraphicFramePr>
        <xdr:cNvPr id="28" name="Graphique -10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30</xdr:col>
      <xdr:colOff>800100</xdr:colOff>
      <xdr:row>129</xdr:row>
      <xdr:rowOff>50800</xdr:rowOff>
    </xdr:from>
    <xdr:to>
      <xdr:col>36</xdr:col>
      <xdr:colOff>177800</xdr:colOff>
      <xdr:row>156</xdr:row>
      <xdr:rowOff>76200</xdr:rowOff>
    </xdr:to>
    <xdr:graphicFrame macro="">
      <xdr:nvGraphicFramePr>
        <xdr:cNvPr id="29"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18</xdr:col>
      <xdr:colOff>406400</xdr:colOff>
      <xdr:row>104</xdr:row>
      <xdr:rowOff>101600</xdr:rowOff>
    </xdr:from>
    <xdr:to>
      <xdr:col>22</xdr:col>
      <xdr:colOff>812800</xdr:colOff>
      <xdr:row>125</xdr:row>
      <xdr:rowOff>25400</xdr:rowOff>
    </xdr:to>
    <xdr:graphicFrame macro="">
      <xdr:nvGraphicFramePr>
        <xdr:cNvPr id="30" name="Graphique -10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24</xdr:col>
      <xdr:colOff>0</xdr:colOff>
      <xdr:row>104</xdr:row>
      <xdr:rowOff>0</xdr:rowOff>
    </xdr:from>
    <xdr:to>
      <xdr:col>28</xdr:col>
      <xdr:colOff>406400</xdr:colOff>
      <xdr:row>124</xdr:row>
      <xdr:rowOff>88900</xdr:rowOff>
    </xdr:to>
    <xdr:graphicFrame macro="">
      <xdr:nvGraphicFramePr>
        <xdr:cNvPr id="31" name="Graphique -10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14</xdr:col>
      <xdr:colOff>685800</xdr:colOff>
      <xdr:row>102</xdr:row>
      <xdr:rowOff>139700</xdr:rowOff>
    </xdr:from>
    <xdr:to>
      <xdr:col>17</xdr:col>
      <xdr:colOff>228600</xdr:colOff>
      <xdr:row>131</xdr:row>
      <xdr:rowOff>76200</xdr:rowOff>
    </xdr:to>
    <xdr:graphicFrame macro="">
      <xdr:nvGraphicFramePr>
        <xdr:cNvPr id="33"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647700</xdr:colOff>
      <xdr:row>127</xdr:row>
      <xdr:rowOff>114300</xdr:rowOff>
    </xdr:from>
    <xdr:to>
      <xdr:col>28</xdr:col>
      <xdr:colOff>381000</xdr:colOff>
      <xdr:row>152</xdr:row>
      <xdr:rowOff>12700</xdr:rowOff>
    </xdr:to>
    <xdr:graphicFrame macro="">
      <xdr:nvGraphicFramePr>
        <xdr:cNvPr id="34"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38</xdr:col>
      <xdr:colOff>0</xdr:colOff>
      <xdr:row>127</xdr:row>
      <xdr:rowOff>0</xdr:rowOff>
    </xdr:from>
    <xdr:to>
      <xdr:col>47</xdr:col>
      <xdr:colOff>685800</xdr:colOff>
      <xdr:row>151</xdr:row>
      <xdr:rowOff>63500</xdr:rowOff>
    </xdr:to>
    <xdr:graphicFrame macro="">
      <xdr:nvGraphicFramePr>
        <xdr:cNvPr id="35"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47</xdr:col>
      <xdr:colOff>774700</xdr:colOff>
      <xdr:row>127</xdr:row>
      <xdr:rowOff>25400</xdr:rowOff>
    </xdr:from>
    <xdr:to>
      <xdr:col>52</xdr:col>
      <xdr:colOff>508000</xdr:colOff>
      <xdr:row>151</xdr:row>
      <xdr:rowOff>88900</xdr:rowOff>
    </xdr:to>
    <xdr:graphicFrame macro="">
      <xdr:nvGraphicFramePr>
        <xdr:cNvPr id="3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47</xdr:col>
      <xdr:colOff>723900</xdr:colOff>
      <xdr:row>148</xdr:row>
      <xdr:rowOff>12700</xdr:rowOff>
    </xdr:from>
    <xdr:to>
      <xdr:col>52</xdr:col>
      <xdr:colOff>457200</xdr:colOff>
      <xdr:row>172</xdr:row>
      <xdr:rowOff>76200</xdr:rowOff>
    </xdr:to>
    <xdr:graphicFrame macro="">
      <xdr:nvGraphicFramePr>
        <xdr:cNvPr id="37"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30</xdr:col>
      <xdr:colOff>647700</xdr:colOff>
      <xdr:row>102</xdr:row>
      <xdr:rowOff>0</xdr:rowOff>
    </xdr:from>
    <xdr:to>
      <xdr:col>35</xdr:col>
      <xdr:colOff>381000</xdr:colOff>
      <xdr:row>126</xdr:row>
      <xdr:rowOff>63500</xdr:rowOff>
    </xdr:to>
    <xdr:graphicFrame macro="">
      <xdr:nvGraphicFramePr>
        <xdr:cNvPr id="38"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35</xdr:col>
      <xdr:colOff>660400</xdr:colOff>
      <xdr:row>102</xdr:row>
      <xdr:rowOff>63500</xdr:rowOff>
    </xdr:from>
    <xdr:to>
      <xdr:col>40</xdr:col>
      <xdr:colOff>393700</xdr:colOff>
      <xdr:row>126</xdr:row>
      <xdr:rowOff>127000</xdr:rowOff>
    </xdr:to>
    <xdr:graphicFrame macro="">
      <xdr:nvGraphicFramePr>
        <xdr:cNvPr id="39"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53</xdr:col>
      <xdr:colOff>901700</xdr:colOff>
      <xdr:row>30</xdr:row>
      <xdr:rowOff>50800</xdr:rowOff>
    </xdr:from>
    <xdr:to>
      <xdr:col>58</xdr:col>
      <xdr:colOff>558800</xdr:colOff>
      <xdr:row>54</xdr:row>
      <xdr:rowOff>114300</xdr:rowOff>
    </xdr:to>
    <xdr:graphicFrame macro="">
      <xdr:nvGraphicFramePr>
        <xdr:cNvPr id="14" name="Graphique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304800</xdr:colOff>
      <xdr:row>35</xdr:row>
      <xdr:rowOff>88900</xdr:rowOff>
    </xdr:from>
    <xdr:to>
      <xdr:col>75</xdr:col>
      <xdr:colOff>25400</xdr:colOff>
      <xdr:row>59</xdr:row>
      <xdr:rowOff>139700</xdr:rowOff>
    </xdr:to>
    <xdr:graphicFrame macro="">
      <xdr:nvGraphicFramePr>
        <xdr:cNvPr id="15"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59</xdr:col>
      <xdr:colOff>673100</xdr:colOff>
      <xdr:row>34</xdr:row>
      <xdr:rowOff>139700</xdr:rowOff>
    </xdr:from>
    <xdr:to>
      <xdr:col>64</xdr:col>
      <xdr:colOff>393700</xdr:colOff>
      <xdr:row>59</xdr:row>
      <xdr:rowOff>50800</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65</xdr:col>
      <xdr:colOff>419100</xdr:colOff>
      <xdr:row>36</xdr:row>
      <xdr:rowOff>50800</xdr:rowOff>
    </xdr:from>
    <xdr:to>
      <xdr:col>69</xdr:col>
      <xdr:colOff>850900</xdr:colOff>
      <xdr:row>56</xdr:row>
      <xdr:rowOff>114300</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46</xdr:col>
      <xdr:colOff>508000</xdr:colOff>
      <xdr:row>0</xdr:row>
      <xdr:rowOff>76200</xdr:rowOff>
    </xdr:from>
    <xdr:to>
      <xdr:col>51</xdr:col>
      <xdr:colOff>304800</xdr:colOff>
      <xdr:row>20</xdr:row>
      <xdr:rowOff>0</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46</xdr:col>
      <xdr:colOff>749300</xdr:colOff>
      <xdr:row>24</xdr:row>
      <xdr:rowOff>101600</xdr:rowOff>
    </xdr:from>
    <xdr:to>
      <xdr:col>51</xdr:col>
      <xdr:colOff>546100</xdr:colOff>
      <xdr:row>48</xdr:row>
      <xdr:rowOff>12700</xdr:rowOff>
    </xdr:to>
    <xdr:graphicFrame macro="">
      <xdr:nvGraphicFramePr>
        <xdr:cNvPr id="19" name="Graphique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46</xdr:col>
      <xdr:colOff>660400</xdr:colOff>
      <xdr:row>53</xdr:row>
      <xdr:rowOff>12700</xdr:rowOff>
    </xdr:from>
    <xdr:to>
      <xdr:col>51</xdr:col>
      <xdr:colOff>457200</xdr:colOff>
      <xdr:row>76</xdr:row>
      <xdr:rowOff>88900</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46</xdr:col>
      <xdr:colOff>520700</xdr:colOff>
      <xdr:row>78</xdr:row>
      <xdr:rowOff>114300</xdr:rowOff>
    </xdr:from>
    <xdr:to>
      <xdr:col>51</xdr:col>
      <xdr:colOff>317500</xdr:colOff>
      <xdr:row>102</xdr:row>
      <xdr:rowOff>38100</xdr:rowOff>
    </xdr:to>
    <xdr:graphicFrame macro="">
      <xdr:nvGraphicFramePr>
        <xdr:cNvPr id="21" name="Graphique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64</xdr:col>
      <xdr:colOff>850900</xdr:colOff>
      <xdr:row>63</xdr:row>
      <xdr:rowOff>50800</xdr:rowOff>
    </xdr:from>
    <xdr:to>
      <xdr:col>69</xdr:col>
      <xdr:colOff>571500</xdr:colOff>
      <xdr:row>84</xdr:row>
      <xdr:rowOff>152400</xdr:rowOff>
    </xdr:to>
    <xdr:graphicFrame macro="">
      <xdr:nvGraphicFramePr>
        <xdr:cNvPr id="22" name="Graphique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53</xdr:col>
      <xdr:colOff>762000</xdr:colOff>
      <xdr:row>66</xdr:row>
      <xdr:rowOff>101600</xdr:rowOff>
    </xdr:from>
    <xdr:to>
      <xdr:col>58</xdr:col>
      <xdr:colOff>368300</xdr:colOff>
      <xdr:row>89</xdr:row>
      <xdr:rowOff>88900</xdr:rowOff>
    </xdr:to>
    <xdr:graphicFrame macro="">
      <xdr:nvGraphicFramePr>
        <xdr:cNvPr id="23" name="Graphique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46</xdr:col>
      <xdr:colOff>558800</xdr:colOff>
      <xdr:row>105</xdr:row>
      <xdr:rowOff>0</xdr:rowOff>
    </xdr:from>
    <xdr:to>
      <xdr:col>51</xdr:col>
      <xdr:colOff>342900</xdr:colOff>
      <xdr:row>128</xdr:row>
      <xdr:rowOff>76200</xdr:rowOff>
    </xdr:to>
    <xdr:graphicFrame macro="">
      <xdr:nvGraphicFramePr>
        <xdr:cNvPr id="24" name="Graphique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46</xdr:col>
      <xdr:colOff>558800</xdr:colOff>
      <xdr:row>131</xdr:row>
      <xdr:rowOff>0</xdr:rowOff>
    </xdr:from>
    <xdr:to>
      <xdr:col>51</xdr:col>
      <xdr:colOff>342900</xdr:colOff>
      <xdr:row>154</xdr:row>
      <xdr:rowOff>76200</xdr:rowOff>
    </xdr:to>
    <xdr:graphicFrame macro="">
      <xdr:nvGraphicFramePr>
        <xdr:cNvPr id="25" name="Graphique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70</xdr:col>
      <xdr:colOff>355600</xdr:colOff>
      <xdr:row>61</xdr:row>
      <xdr:rowOff>25400</xdr:rowOff>
    </xdr:from>
    <xdr:to>
      <xdr:col>75</xdr:col>
      <xdr:colOff>76200</xdr:colOff>
      <xdr:row>85</xdr:row>
      <xdr:rowOff>76200</xdr:rowOff>
    </xdr:to>
    <xdr:graphicFrame macro="">
      <xdr:nvGraphicFramePr>
        <xdr:cNvPr id="2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215900</xdr:colOff>
      <xdr:row>0</xdr:row>
      <xdr:rowOff>215900</xdr:rowOff>
    </xdr:from>
    <xdr:to>
      <xdr:col>17</xdr:col>
      <xdr:colOff>508000</xdr:colOff>
      <xdr:row>30</xdr:row>
      <xdr:rowOff>50800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2"/>
  <sheetViews>
    <sheetView tabSelected="1" topLeftCell="A99" workbookViewId="0">
      <selection activeCell="A132" sqref="A132"/>
    </sheetView>
  </sheetViews>
  <sheetFormatPr baseColWidth="10" defaultRowHeight="13" x14ac:dyDescent="0"/>
  <cols>
    <col min="1" max="1" width="47.7109375" customWidth="1"/>
    <col min="7" max="7" width="12" bestFit="1" customWidth="1"/>
    <col min="8" max="9" width="12.7109375" customWidth="1"/>
    <col min="18" max="18" width="10.7109375" customWidth="1"/>
    <col min="23" max="23" width="12.28515625" bestFit="1" customWidth="1"/>
  </cols>
  <sheetData>
    <row r="1" spans="1:51" s="3" customFormat="1" ht="77" customHeight="1">
      <c r="A1" s="12"/>
      <c r="B1" s="3" t="s">
        <v>302</v>
      </c>
      <c r="C1" s="3" t="s">
        <v>63</v>
      </c>
      <c r="D1" s="3" t="s">
        <v>142</v>
      </c>
      <c r="E1" s="3" t="s">
        <v>26</v>
      </c>
      <c r="F1" s="3" t="s">
        <v>62</v>
      </c>
      <c r="G1" s="3" t="s">
        <v>46</v>
      </c>
      <c r="H1" s="3" t="s">
        <v>143</v>
      </c>
      <c r="I1" s="3" t="s">
        <v>82</v>
      </c>
      <c r="J1" s="3" t="s">
        <v>112</v>
      </c>
      <c r="K1" s="3" t="s">
        <v>118</v>
      </c>
      <c r="L1" s="3" t="s">
        <v>68</v>
      </c>
      <c r="M1" s="3" t="s">
        <v>32</v>
      </c>
      <c r="N1" s="3" t="s">
        <v>57</v>
      </c>
      <c r="O1" s="3" t="s">
        <v>119</v>
      </c>
      <c r="P1" s="3" t="s">
        <v>120</v>
      </c>
      <c r="Q1" s="3" t="s">
        <v>27</v>
      </c>
      <c r="R1" s="3" t="s">
        <v>56</v>
      </c>
      <c r="S1" s="3" t="s">
        <v>59</v>
      </c>
      <c r="T1" s="3" t="s">
        <v>223</v>
      </c>
      <c r="U1" s="3" t="s">
        <v>224</v>
      </c>
      <c r="V1" s="3" t="s">
        <v>44</v>
      </c>
      <c r="W1" s="3" t="s">
        <v>234</v>
      </c>
      <c r="X1" s="3" t="s">
        <v>235</v>
      </c>
      <c r="Y1" s="3" t="s">
        <v>45</v>
      </c>
      <c r="Z1" s="3" t="s">
        <v>144</v>
      </c>
      <c r="AA1" s="3" t="s">
        <v>147</v>
      </c>
      <c r="AB1" s="3" t="s">
        <v>148</v>
      </c>
      <c r="AC1" s="3" t="s">
        <v>149</v>
      </c>
      <c r="AD1" s="3" t="s">
        <v>150</v>
      </c>
      <c r="AE1" s="3" t="s">
        <v>240</v>
      </c>
      <c r="AF1" s="3" t="s">
        <v>241</v>
      </c>
      <c r="AG1" s="3" t="s">
        <v>83</v>
      </c>
      <c r="AH1" s="3" t="s">
        <v>84</v>
      </c>
      <c r="AI1" s="3" t="s">
        <v>129</v>
      </c>
      <c r="AJ1" s="3" t="s">
        <v>130</v>
      </c>
      <c r="AK1" s="3" t="s">
        <v>188</v>
      </c>
      <c r="AL1" s="3" t="s">
        <v>132</v>
      </c>
      <c r="AM1" s="3" t="s">
        <v>269</v>
      </c>
      <c r="AN1" s="28" t="s">
        <v>265</v>
      </c>
      <c r="AO1" s="26" t="s">
        <v>85</v>
      </c>
      <c r="AP1" s="26" t="s">
        <v>88</v>
      </c>
      <c r="AQ1" s="26" t="s">
        <v>86</v>
      </c>
      <c r="AR1" s="26" t="s">
        <v>87</v>
      </c>
      <c r="AS1" s="26" t="s">
        <v>86</v>
      </c>
      <c r="AT1" s="26" t="s">
        <v>87</v>
      </c>
      <c r="AU1" s="29" t="s">
        <v>266</v>
      </c>
      <c r="AV1" s="27" t="s">
        <v>267</v>
      </c>
      <c r="AW1" s="27" t="s">
        <v>49</v>
      </c>
      <c r="AX1" s="27" t="s">
        <v>50</v>
      </c>
      <c r="AY1" s="27" t="s">
        <v>291</v>
      </c>
    </row>
    <row r="2" spans="1:51">
      <c r="A2" t="s">
        <v>64</v>
      </c>
      <c r="B2">
        <f>1</f>
        <v>1</v>
      </c>
      <c r="C2" s="5">
        <f>$A$5*$A$7*$A$9</f>
        <v>6.2809917355371916E-4</v>
      </c>
      <c r="D2" s="5">
        <f>$A$5*$A$7*$A$11</f>
        <v>3.7190082644628086E-4</v>
      </c>
      <c r="E2" s="6">
        <f>$A$107*(1-A$7)*A$5</f>
        <v>2.7499999999999991E-6</v>
      </c>
      <c r="F2" s="4">
        <f>A5-(C2+D2+E2)</f>
        <v>8.99725E-3</v>
      </c>
      <c r="G2" s="8">
        <f>C2/(1-$F2)</f>
        <v>6.3380164540786509E-4</v>
      </c>
      <c r="H2" s="8">
        <f>D2/(1-$F2)</f>
        <v>3.752772900441304E-4</v>
      </c>
      <c r="I2" s="4">
        <f>E2/(1-$F2)</f>
        <v>2.7749670724929864E-6</v>
      </c>
      <c r="J2" s="4">
        <f>$A$13/((1-$A$7)+$A$61*$A$7*$A$9+$A$71*$A$7*$A$11)</f>
        <v>8.7837102101557124E-2</v>
      </c>
      <c r="K2" s="4">
        <f>$A$13*$A$5/($F2+$A$61*$C2+$A$71*$D2+$A$27*$E2)</f>
        <v>7.2130122616014805E-4</v>
      </c>
      <c r="L2" s="2">
        <f t="shared" ref="L2:L33" si="0">$A$27*K2</f>
        <v>721.30122616014808</v>
      </c>
      <c r="M2" s="2">
        <f>($I2*$L2+$G2*$K2*$A$61+$H2*$K2*$A$71+(1-$A$5)*$A$17)/(((1-$A$5)+($I2+$H2+$G2)))</f>
        <v>3.4984562450699443</v>
      </c>
      <c r="N2" s="2">
        <f>($A$31*$I2*$L2+$A$31*$G2*$K2*$A$61+$A$31*$H2*$K2*$A$71+(1-$A$5)*$A$17)/(((1-$A$5)+$A$31*($I2+$H2+$G2)))</f>
        <v>3.1273679898188016</v>
      </c>
      <c r="O2" s="4">
        <f>$A$15/((1-$A$7)+$A$73*$A$7*$A$9+$A$83*$A$7*$A$11)</f>
        <v>1.1015521871728344</v>
      </c>
      <c r="P2" s="1">
        <f>$A$15*$A$5/($F2+$A$73*$C2+$A$83*$D2+$A$29*$E2)</f>
        <v>0.98810819948108009</v>
      </c>
      <c r="Q2" s="1">
        <f t="shared" ref="Q2:Q33" si="1">$A$29*P2</f>
        <v>375.48111580281045</v>
      </c>
      <c r="R2" s="2">
        <f>($I2*$Q2+$G2*$P2*$A$83+$H2*$P2*$A$73+(1-$A5)*$A$19)/(((1-$A5)+($I2+$H2+$G2)))</f>
        <v>1.1111516322787857E-2</v>
      </c>
      <c r="S2" s="2">
        <f>($A$31*$I2*$Q2+$A$31*$G2*$P2*$A$83+$A$31*$H2*$P2*$A$73+(1-$A$5)*$A$19)/(((1-$A$5)+$A$31*($I2+$H2+$G2)))</f>
        <v>0.2782981305165837</v>
      </c>
      <c r="T2" s="2">
        <f t="shared" ref="T2:T33" si="2">S2/N2</f>
        <v>8.8987970530678792E-2</v>
      </c>
      <c r="U2" s="2">
        <f>T2*0.625/0.133</f>
        <v>0.41817655324567099</v>
      </c>
      <c r="V2" s="2">
        <f>(($G2*$A$33)+($H2*$A$51)+((1-$A$5)*$A$59))/((1-$A$5)+($G2+$H2+$I2))</f>
        <v>7.1557697334767014E-3</v>
      </c>
      <c r="W2" s="2">
        <f>($A$31*($G2*$A$33)+$A$31*($H2*$A$51)+((1-$A$5)*$A$59))/((1-$A$5)+$A$31*($G2+$H2+$I2))</f>
        <v>4.4599743185095797E-2</v>
      </c>
      <c r="X2" s="9">
        <f>100*W2</f>
        <v>4.4599743185095795</v>
      </c>
      <c r="Y2" s="7">
        <f>$A$31*G2/((1-$A$5)+$A$31*($G2+$H2+$I2))</f>
        <v>0.15437476689315979</v>
      </c>
      <c r="Z2" s="7">
        <f>$A$31*H2/((1-$A$5)+$A$31*($G2+$H2+$I2))</f>
        <v>9.1406111976212984E-2</v>
      </c>
      <c r="AA2" s="7">
        <f t="shared" ref="AA2:AA33" si="3">$Z2*$A$43</f>
        <v>3.6562444790485198E-2</v>
      </c>
      <c r="AB2" s="7">
        <f>$Z2*$A$45+$A$53/((1-$A$5)+$A$31*($G2+$H2+$I2))</f>
        <v>0.24662765382364757</v>
      </c>
      <c r="AC2" s="7">
        <f>$Z2*$A$47+$A$55/((1-$A$5)+$A$31*($G2+$H2+$I2))</f>
        <v>0.53280833999961164</v>
      </c>
      <c r="AD2" s="7">
        <f t="shared" ref="AD2:AD33" si="4">$Z2*$A$49</f>
        <v>3.6562444790485198E-2</v>
      </c>
      <c r="AE2" s="2">
        <f>$A$31*I2/((1-$A$5)+$A$31*($G2+$H2+$I2))</f>
        <v>6.7589741689077479E-4</v>
      </c>
      <c r="AF2" s="8">
        <f>$A$25+U2*(EXP(0.00000000001666*1000000000*$A$23)-1)</f>
        <v>0.12911671484452777</v>
      </c>
      <c r="AG2" s="2">
        <f>($AE2*$L2+$Z2*$K2*$A$71+$Y2*$K2*$A$61+(1-($AE2+$Z2+$Y2))*$A$17)</f>
        <v>3.127367989818802</v>
      </c>
      <c r="AH2" s="2">
        <f>($AE2*$L2*$A$21+$Z2*$K2*$A$71*$A$21+$Y2*$K2*$A$61*$A$21+(1-($AE2+$Z2+$Y2))*$A$17*$A$25)/$AG2</f>
        <v>0.12225767396093411</v>
      </c>
      <c r="AI2" s="9">
        <f>$A$97*$A$5/($F2+$A$85*$C2+$A$95*$D2+0*$E2)</f>
        <v>0.29968118627517959</v>
      </c>
      <c r="AJ2" s="9">
        <f t="shared" ref="AJ2:AJ33" si="5">AI2*A$85</f>
        <v>8.3910732157050291E-2</v>
      </c>
      <c r="AK2" s="9">
        <f t="shared" ref="AK2:AK33" si="6">AI2*A$95</f>
        <v>0.67488203149170445</v>
      </c>
      <c r="AL2" s="2">
        <f>(($G2*$AJ2)+($H2*$AK2)+((1-$A$5)*$A$99))/((1-$A$5)+($G2+$H2+$I2))</f>
        <v>3.3061669717509472E-3</v>
      </c>
      <c r="AM2" s="2">
        <f>($A$31*($G2*$AJ2)+$A$31*($H2*$AK2)+((1-$A$5)*$A$99))/((1-$A$5)+$A$31*($G2+$H2+$I2))</f>
        <v>7.6902671928985034E-2</v>
      </c>
      <c r="AN2" s="2"/>
      <c r="AO2">
        <v>0</v>
      </c>
      <c r="AP2">
        <f t="shared" ref="AP2:AP33" si="7">AO2*100*A$57+(1-AO2)*100*A$59</f>
        <v>0.70000000000000007</v>
      </c>
      <c r="AQ2">
        <f>$AO2*$A$101+(1-$AO2)*$A$17</f>
        <v>3.5</v>
      </c>
      <c r="AR2" s="2">
        <f>($AO2*$A$101*$A$21+(1-$AO2)*$A$17*$A$25)/AQ2</f>
        <v>0.11710380669904503</v>
      </c>
      <c r="AS2">
        <f t="shared" ref="AS2:AS33" si="8">$AO2*$A$103+(1-$AO2)*$A$17</f>
        <v>3.5</v>
      </c>
      <c r="AT2" s="2">
        <f t="shared" ref="AT2:AT33" si="9">($AO2*$A$103*$A$21+(1-$AO2)*$A$17*$A$25)/AS2</f>
        <v>0.11710380669904503</v>
      </c>
      <c r="AV2" t="s">
        <v>89</v>
      </c>
      <c r="AW2">
        <v>3.15</v>
      </c>
      <c r="AX2">
        <v>0.12501000000000001</v>
      </c>
      <c r="AY2" s="7">
        <v>0.04</v>
      </c>
    </row>
    <row r="3" spans="1:51">
      <c r="A3">
        <v>1000</v>
      </c>
      <c r="B3">
        <f t="shared" ref="B3:B66" si="10">B2+1</f>
        <v>2</v>
      </c>
      <c r="C3" s="5">
        <f t="shared" ref="C3:C34" si="11">$F2*$A$7*$A$9</f>
        <v>5.6511652892562005E-4</v>
      </c>
      <c r="D3" s="5">
        <f t="shared" ref="D3:D34" si="12">$F2*$A$7*$A$11</f>
        <v>3.346084710743801E-4</v>
      </c>
      <c r="E3" s="6">
        <f t="shared" ref="E3:E34" si="13">$A$107*(1-A$7)*F2</f>
        <v>2.4742437499999992E-6</v>
      </c>
      <c r="F3" s="4">
        <f>F2-(C3+D3+E3)</f>
        <v>8.0950507562499996E-3</v>
      </c>
      <c r="G3" s="8">
        <f t="shared" ref="G3:I21" si="14">C3/(1-$F3)</f>
        <v>5.6972851013242472E-4</v>
      </c>
      <c r="H3" s="8">
        <f t="shared" si="14"/>
        <v>3.3733924942051444E-4</v>
      </c>
      <c r="I3" s="4">
        <f t="shared" si="14"/>
        <v>2.4944363387705815E-6</v>
      </c>
      <c r="J3" s="4">
        <f t="shared" ref="J3:J34" si="15">K2/((1-$A$7)+$A$61*$A$7*$A$9+$A$71*$A$7*$A$11)</f>
        <v>3.1678504724103637E-4</v>
      </c>
      <c r="K3" s="4">
        <f t="shared" ref="K3:K34" si="16">$K2*$F2/($F3+$A$61*$C3+$A$71*$D3+$A$27*$E3)</f>
        <v>2.6013772943006647E-6</v>
      </c>
      <c r="L3" s="2">
        <f t="shared" si="0"/>
        <v>2.6013772943006646</v>
      </c>
      <c r="M3" s="2">
        <f t="shared" ref="M3:M34" si="17">($I3*$L3+$G3*$K3*$A$61+$H3*$K3*$A$71+(1-$F2)*$A$17)/(((1-$F2)+($I3+$H3+$G3)))</f>
        <v>3.4967971501252402</v>
      </c>
      <c r="N3" s="2">
        <f>($A$31*$I3*$L3+$A$31*$G3*$K3*$A$61+$A$31*$H3*$K3*$A$71+(1-$F2)*$A$17)/(((1-$F2)+$A$31*($I3+$H3+$G3)))</f>
        <v>2.7070412550936749</v>
      </c>
      <c r="O3" s="4">
        <f t="shared" ref="O3:O34" si="18">$P2/((1-$A$7)+$A$73*$A$7*$A$9+$A$83*$A$7*$A$11)</f>
        <v>1.0884527483017952</v>
      </c>
      <c r="P3" s="1">
        <f t="shared" ref="P3:P34" si="19">$P2*$F2/($F3+$A$73*$C3+$A$83*$D3+$A$29*$E3)</f>
        <v>0.9763578138817417</v>
      </c>
      <c r="Q3" s="1">
        <f t="shared" si="1"/>
        <v>371.01596927506182</v>
      </c>
      <c r="R3" s="2">
        <f>($I3*$Q3+$G3*$P3*$A$83+$H3*$P3*$A$73+(1-$F2)*$A$19)/(((1-$F2)+($I3+$H3+$G3)))</f>
        <v>1.0986262435015598E-2</v>
      </c>
      <c r="S3" s="2">
        <f>($A$31*$I3*$Q3+$A$31*$G3*$P3*$A$83+$A$31*$H3*$P3*$A$73+(1-$F2)*$A$19)/(((1-$F2)+$A$31*($I3+$H3+$G3)))</f>
        <v>0.25417798310850476</v>
      </c>
      <c r="T3" s="2">
        <f t="shared" si="2"/>
        <v>9.3895127246484883E-2</v>
      </c>
      <c r="U3" s="2">
        <f t="shared" ref="U3:U66" si="20">T3*0.625/0.133</f>
        <v>0.44123650021844396</v>
      </c>
      <c r="V3" s="2">
        <f t="shared" ref="V3:V34" si="21">(($G3*$A$33)+($H3*$A$51)+((1-$F2)*$A$59))/((1-$F2)+($G3+$H3+$I3))</f>
        <v>7.1398953359597221E-3</v>
      </c>
      <c r="W3" s="2">
        <f t="shared" ref="W3:W34" si="22">($A$31*($G3*$A$33)+$A$31*($H3*$A$51)+((1-$F2)*$A$59))/((1-$F2)+$A$31*($G3+$H3+$I3))</f>
        <v>4.1635163794301017E-2</v>
      </c>
      <c r="X3" s="9">
        <f t="shared" ref="X3:X66" si="23">100*W3</f>
        <v>4.163516379430102</v>
      </c>
      <c r="Y3" s="7">
        <f t="shared" ref="Y3:Y34" si="24">$A$31*G3/((1-$F2)+$A$31*($G3+$H3+$I3))</f>
        <v>0.14220297491742043</v>
      </c>
      <c r="Z3" s="7">
        <f t="shared" ref="Z3:Z34" si="25">$A$31*H3/((1-$F2)+$A$31*($G3+$H3+$I3))</f>
        <v>8.419912988531468E-2</v>
      </c>
      <c r="AA3" s="7">
        <f t="shared" si="3"/>
        <v>3.3679651954125873E-2</v>
      </c>
      <c r="AB3" s="7">
        <f t="shared" ref="AB3:AB34" si="26">$Z3*$A$45+$A$53/((1-$F2)+$A$31*($G3+$H3+$I3))</f>
        <v>0.25083775062733987</v>
      </c>
      <c r="AC3" s="7">
        <f t="shared" ref="AC3:AC34" si="27">$Z3*$A$47+$A$55/((1-$F2)+$A$31*($G3+$H3+$I3))</f>
        <v>0.54599515751731276</v>
      </c>
      <c r="AD3" s="7">
        <f t="shared" si="4"/>
        <v>3.3679651954125873E-2</v>
      </c>
      <c r="AE3" s="2">
        <f t="shared" ref="AE3:AE34" si="28">$A$31*I3/((1-$F2)+$A$31*($G3+$H3+$I3))</f>
        <v>6.226057882075212E-4</v>
      </c>
      <c r="AF3" s="8">
        <f>$A$25+U3*(EXP(0.00000000001666*1000000000*$A$23)-1)</f>
        <v>0.12977915520057728</v>
      </c>
      <c r="AG3" s="2">
        <f>($AE3*$L3+$Z3*$K3*$A$71+$Y3*$K3*$A$61+(1-($AE3+$Z3+$Y3))*$A$17)</f>
        <v>2.7070412550936744</v>
      </c>
      <c r="AH3" s="2">
        <f>($AE3*$L3*$A$21+$Z3*$K3*$A$71*$A$21+$Y3*$K3*$A$61*$A$21+(1-($AE3+$Z3+$Y3))*$A$17*$A$25)/$AG3</f>
        <v>0.11712358715887498</v>
      </c>
      <c r="AI3" s="9">
        <f t="shared" ref="AI3:AI34" si="29">$AI2*$F2/($F3+$A$85*$C3+$A$95*$D3+0*$E3)</f>
        <v>0.29936271135766301</v>
      </c>
      <c r="AJ3" s="9">
        <f t="shared" si="5"/>
        <v>8.3821559180145652E-2</v>
      </c>
      <c r="AK3" s="9">
        <f t="shared" si="6"/>
        <v>0.67416482597745719</v>
      </c>
      <c r="AL3" s="2">
        <f t="shared" ref="AL3:AL34" si="30">(($G3*$AJ3)+($H3*$AK3)+((1-$F2)*$A$99))/((1-$F2)+($G3+$H3+$I3))</f>
        <v>3.2746705514913985E-3</v>
      </c>
      <c r="AM3" s="2">
        <f t="shared" ref="AM3:AM34" si="31">($A$31*($G3*$AJ3)+$A$31*($H3*$AK3)+((1-$F2)*$A$99))/((1-$F2)+$A$31*($G3+$H3+$I3))</f>
        <v>7.1002692692446981E-2</v>
      </c>
      <c r="AN3" s="2"/>
      <c r="AO3">
        <f>AO2+0.02</f>
        <v>0.02</v>
      </c>
      <c r="AP3">
        <f t="shared" si="7"/>
        <v>1.006</v>
      </c>
      <c r="AQ3">
        <f t="shared" ref="AQ3:AQ52" si="32">$AO3*$A$101+(1-$AO3)*$A$17</f>
        <v>3.4399999999999995</v>
      </c>
      <c r="AR3" s="2">
        <f t="shared" ref="AR3:AR52" si="33">($AO3*$A$101*$A$21+(1-$AO3)*$A$17*$A$25)/AQ3</f>
        <v>0.11719943516794318</v>
      </c>
      <c r="AS3">
        <f t="shared" si="8"/>
        <v>3.4309999999999996</v>
      </c>
      <c r="AT3" s="2">
        <f t="shared" si="9"/>
        <v>0.11711339463063961</v>
      </c>
      <c r="AW3">
        <v>3.15</v>
      </c>
      <c r="AX3">
        <v>0.13372999999999999</v>
      </c>
      <c r="AY3" s="7">
        <v>0.04</v>
      </c>
    </row>
    <row r="4" spans="1:51">
      <c r="A4" t="s">
        <v>317</v>
      </c>
      <c r="B4">
        <f t="shared" si="10"/>
        <v>3</v>
      </c>
      <c r="C4" s="5">
        <f t="shared" si="11"/>
        <v>5.0844946898760343E-4</v>
      </c>
      <c r="D4" s="5">
        <f t="shared" si="12"/>
        <v>3.0105560663739662E-4</v>
      </c>
      <c r="E4" s="6">
        <f t="shared" si="13"/>
        <v>2.226138957968749E-6</v>
      </c>
      <c r="F4" s="4">
        <f>F3-(C4+D4+E4)</f>
        <v>7.2833195416670306E-3</v>
      </c>
      <c r="G4" s="8">
        <f t="shared" si="14"/>
        <v>5.121798384135688E-4</v>
      </c>
      <c r="H4" s="8">
        <f t="shared" si="14"/>
        <v>3.0326437800803403E-4</v>
      </c>
      <c r="I4" s="4">
        <f t="shared" si="14"/>
        <v>2.2424715951594066E-6</v>
      </c>
      <c r="J4" s="4">
        <f t="shared" si="15"/>
        <v>1.1424872150207995E-6</v>
      </c>
      <c r="K4" s="4">
        <f t="shared" si="16"/>
        <v>9.3818831604211895E-9</v>
      </c>
      <c r="L4" s="2">
        <f t="shared" si="0"/>
        <v>9.3818831604211891E-3</v>
      </c>
      <c r="M4" s="2">
        <f t="shared" si="17"/>
        <v>3.4971171381002866</v>
      </c>
      <c r="N4" s="2">
        <f t="shared" ref="N4:N34" si="34">($A$31*$I4*$L4+$A$31*$G4*$K4*$A$61+$A$31*$H4*$K4*$A$71+(1-$F3)*$A$17)/(((1-$F3)+$A$31*($I4+$H4+$G4)))</f>
        <v>2.7694415116725604</v>
      </c>
      <c r="O4" s="4">
        <f t="shared" si="18"/>
        <v>1.0755090853447198</v>
      </c>
      <c r="P4" s="1">
        <f t="shared" si="19"/>
        <v>0.96474716152397111</v>
      </c>
      <c r="Q4" s="1">
        <f t="shared" si="1"/>
        <v>366.60392137910901</v>
      </c>
      <c r="R4" s="2">
        <f t="shared" ref="R4:R67" si="35">($I4*$Q4+$G4*$P4*$A$83+$H4*$P4*$A$73+(1-$F3)*$A$19)/(((1-$F3)+($I4+$H4+$G4)))</f>
        <v>1.0875282568334961E-2</v>
      </c>
      <c r="S4" s="2">
        <f t="shared" ref="S4:S67" si="36">($A$31*$I4*$Q4+$A$31*$G4*$P4*$A$83+$A$31*$H4*$P4*$A$73+(1-$F3)*$A$19)/(((1-$F3)+$A$31*($I4+$H4+$G4)))</f>
        <v>0.23180913697106337</v>
      </c>
      <c r="T4" s="2">
        <f t="shared" si="2"/>
        <v>8.3702485137902738E-2</v>
      </c>
      <c r="U4" s="2">
        <f t="shared" si="20"/>
        <v>0.39333874594879104</v>
      </c>
      <c r="V4" s="2">
        <f t="shared" si="21"/>
        <v>7.1256617541457104E-3</v>
      </c>
      <c r="W4" s="2">
        <f t="shared" si="22"/>
        <v>3.8844487992434583E-2</v>
      </c>
      <c r="X4" s="9">
        <f t="shared" si="23"/>
        <v>3.8844487992434584</v>
      </c>
      <c r="Y4" s="7">
        <f t="shared" si="24"/>
        <v>0.13074518585043865</v>
      </c>
      <c r="Z4" s="7">
        <f t="shared" si="25"/>
        <v>7.7414912674601807E-2</v>
      </c>
      <c r="AA4" s="7">
        <f t="shared" si="3"/>
        <v>3.0965965069840725E-2</v>
      </c>
      <c r="AB4" s="7">
        <f t="shared" si="26"/>
        <v>0.25480050841498431</v>
      </c>
      <c r="AC4" s="7">
        <f t="shared" si="27"/>
        <v>0.55840756038681594</v>
      </c>
      <c r="AD4" s="7">
        <f t="shared" si="4"/>
        <v>3.0965965069840725E-2</v>
      </c>
      <c r="AE4" s="2">
        <f t="shared" si="28"/>
        <v>5.72440270943861E-4</v>
      </c>
      <c r="AF4" s="8">
        <f>$A$25+U4*(EXP(0.00000000001666*1000000000*$A$23)-1)</f>
        <v>0.12840320210624345</v>
      </c>
      <c r="AG4" s="2">
        <f t="shared" ref="AG4:AG67" si="37">($AE4*$L4+$Z4*$K4*$A$71+$Y4*$K4*$A$61+(1-($AE4+$Z4+$Y4))*$A$17)</f>
        <v>2.7694415116725608</v>
      </c>
      <c r="AH4" s="2">
        <f>($AE4*$L4*$A$21+$Z4*$K4*$A$71*$A$21+$Y4*$K4*$A$61*$A$21+(1-($AE4+$Z4+$Y4))*$A$17*$A$25)/$AG4</f>
        <v>0.11710387081155206</v>
      </c>
      <c r="AI4" s="9">
        <f t="shared" si="29"/>
        <v>0.29904457488739544</v>
      </c>
      <c r="AJ4" s="9">
        <f t="shared" si="5"/>
        <v>8.3732480968470732E-2</v>
      </c>
      <c r="AK4" s="9">
        <f t="shared" si="6"/>
        <v>0.6734483826464146</v>
      </c>
      <c r="AL4" s="2">
        <f t="shared" si="30"/>
        <v>3.2464595089669603E-3</v>
      </c>
      <c r="AM4" s="2">
        <f t="shared" si="31"/>
        <v>6.5456368902977083E-2</v>
      </c>
      <c r="AN4" s="2"/>
      <c r="AO4">
        <f t="shared" ref="AO4:AO52" si="38">AO3+0.02</f>
        <v>0.04</v>
      </c>
      <c r="AP4">
        <f t="shared" si="7"/>
        <v>1.3120000000000001</v>
      </c>
      <c r="AQ4">
        <f t="shared" si="32"/>
        <v>3.38</v>
      </c>
      <c r="AR4" s="2">
        <f t="shared" si="33"/>
        <v>0.11729845873041163</v>
      </c>
      <c r="AS4">
        <f t="shared" si="8"/>
        <v>3.3619999999999997</v>
      </c>
      <c r="AT4" s="2">
        <f t="shared" si="9"/>
        <v>0.11712337611802241</v>
      </c>
      <c r="AW4">
        <v>3.15</v>
      </c>
      <c r="AX4">
        <v>0.12302</v>
      </c>
      <c r="AY4" s="7">
        <v>0.04</v>
      </c>
    </row>
    <row r="5" spans="1:51">
      <c r="A5" s="17">
        <v>0.01</v>
      </c>
      <c r="B5">
        <f t="shared" si="10"/>
        <v>4</v>
      </c>
      <c r="C5" s="5">
        <f t="shared" si="11"/>
        <v>4.5746469848487149E-4</v>
      </c>
      <c r="D5" s="5">
        <f t="shared" si="12"/>
        <v>2.7086725568183166E-4</v>
      </c>
      <c r="E5" s="6">
        <f t="shared" si="13"/>
        <v>2.0029128739584329E-6</v>
      </c>
      <c r="F5" s="4">
        <f>F4-(C5+D5+E5)</f>
        <v>6.5529846746263691E-3</v>
      </c>
      <c r="G5" s="8">
        <f t="shared" si="14"/>
        <v>4.6048223149076825E-4</v>
      </c>
      <c r="H5" s="8">
        <f t="shared" si="14"/>
        <v>2.7265395285637581E-4</v>
      </c>
      <c r="I5" s="4">
        <f t="shared" si="14"/>
        <v>2.0161245069546453E-6</v>
      </c>
      <c r="J5" s="4">
        <f t="shared" si="15"/>
        <v>4.1203871453339776E-9</v>
      </c>
      <c r="K5" s="4">
        <f t="shared" si="16"/>
        <v>3.3835819136515238E-11</v>
      </c>
      <c r="L5" s="2">
        <f t="shared" si="0"/>
        <v>3.383581913651524E-5</v>
      </c>
      <c r="M5" s="2">
        <f t="shared" si="17"/>
        <v>3.497410007282121</v>
      </c>
      <c r="N5" s="2">
        <f t="shared" si="34"/>
        <v>2.8294839162060925</v>
      </c>
      <c r="O5" s="4">
        <f t="shared" si="18"/>
        <v>1.0627193458455142</v>
      </c>
      <c r="P5" s="1">
        <f t="shared" si="19"/>
        <v>0.95327458072793358</v>
      </c>
      <c r="Q5" s="1">
        <f t="shared" si="1"/>
        <v>362.24434067661474</v>
      </c>
      <c r="R5" s="2">
        <f t="shared" si="35"/>
        <v>1.0776917853476406E-2</v>
      </c>
      <c r="S5" s="2">
        <f t="shared" si="36"/>
        <v>0.21113412402532764</v>
      </c>
      <c r="T5" s="2">
        <f t="shared" si="2"/>
        <v>7.4619305243631279E-2</v>
      </c>
      <c r="U5" s="2">
        <f t="shared" si="20"/>
        <v>0.35065462990428226</v>
      </c>
      <c r="V5" s="2">
        <f t="shared" si="21"/>
        <v>7.1128949785327408E-3</v>
      </c>
      <c r="W5" s="2">
        <f t="shared" si="22"/>
        <v>3.6227070162483686E-2</v>
      </c>
      <c r="X5" s="9">
        <f t="shared" si="23"/>
        <v>3.6227070162483686</v>
      </c>
      <c r="Y5" s="7">
        <f t="shared" si="24"/>
        <v>0.11999874895666655</v>
      </c>
      <c r="Z5" s="7">
        <f t="shared" si="25"/>
        <v>7.1051890829605169E-2</v>
      </c>
      <c r="AA5" s="7">
        <f t="shared" si="3"/>
        <v>2.842075633184207E-2</v>
      </c>
      <c r="AB5" s="7">
        <f t="shared" si="26"/>
        <v>0.25851693215101279</v>
      </c>
      <c r="AC5" s="7">
        <f t="shared" si="27"/>
        <v>0.57004862596521411</v>
      </c>
      <c r="AD5" s="7">
        <f t="shared" si="4"/>
        <v>2.842075633184207E-2</v>
      </c>
      <c r="AE5" s="2">
        <f t="shared" si="28"/>
        <v>5.2538925941224702E-4</v>
      </c>
      <c r="AF5" s="8">
        <f t="shared" ref="AF5:AF68" si="39">$A$25+U5*(EXP(0.00000000001666*1000000000*$A$23)-1)</f>
        <v>0.12717702057757085</v>
      </c>
      <c r="AG5" s="2">
        <f t="shared" si="37"/>
        <v>2.8294839162060925</v>
      </c>
      <c r="AH5" s="2">
        <f t="shared" ref="AH5:AH68" si="40">($AE5*$L5*$A$21+$Z5*$K5*$A$71*$A$21+$Y5*$K5*$A$61*$A$21+(1-($AE5+$Z5+$Y5))*$A$17*$A$25)/$AG5</f>
        <v>0.11710380690675887</v>
      </c>
      <c r="AI5" s="9">
        <f t="shared" si="29"/>
        <v>0.29872677650470481</v>
      </c>
      <c r="AJ5" s="9">
        <f t="shared" si="5"/>
        <v>8.3643497421317353E-2</v>
      </c>
      <c r="AK5" s="9">
        <f t="shared" si="6"/>
        <v>0.67273270068859525</v>
      </c>
      <c r="AL5" s="2">
        <f t="shared" si="30"/>
        <v>3.2211824571928525E-3</v>
      </c>
      <c r="AM5" s="2">
        <f t="shared" si="31"/>
        <v>6.0261317368612718E-2</v>
      </c>
      <c r="AN5" s="2"/>
      <c r="AO5">
        <f t="shared" si="38"/>
        <v>0.06</v>
      </c>
      <c r="AP5">
        <f t="shared" si="7"/>
        <v>1.6179999999999999</v>
      </c>
      <c r="AQ5">
        <f t="shared" si="32"/>
        <v>3.32</v>
      </c>
      <c r="AR5" s="2">
        <f t="shared" si="33"/>
        <v>0.1174010614577886</v>
      </c>
      <c r="AS5">
        <f t="shared" si="8"/>
        <v>3.2930000000000001</v>
      </c>
      <c r="AT5" s="2">
        <f t="shared" si="9"/>
        <v>0.11713377590035169</v>
      </c>
      <c r="AV5" t="s">
        <v>90</v>
      </c>
      <c r="AW5">
        <v>1.17</v>
      </c>
      <c r="AX5">
        <v>0.12734000000000001</v>
      </c>
      <c r="AY5">
        <v>5.0000000000000001E-3</v>
      </c>
    </row>
    <row r="6" spans="1:51">
      <c r="A6" t="s">
        <v>60</v>
      </c>
      <c r="B6">
        <f t="shared" si="10"/>
        <v>5</v>
      </c>
      <c r="C6" s="5">
        <f t="shared" si="11"/>
        <v>4.1159242584430097E-4</v>
      </c>
      <c r="D6" s="5">
        <f t="shared" si="12"/>
        <v>2.4370604161833598E-4</v>
      </c>
      <c r="E6" s="6">
        <f t="shared" si="13"/>
        <v>1.802070785522251E-6</v>
      </c>
      <c r="F6" s="4">
        <f t="shared" ref="F6:F69" si="41">F5-(C6+D6+E6)</f>
        <v>5.8958841363782096E-3</v>
      </c>
      <c r="G6" s="8">
        <f t="shared" si="14"/>
        <v>4.1403351950387271E-4</v>
      </c>
      <c r="H6" s="8">
        <f t="shared" si="14"/>
        <v>2.4515142602202976E-4</v>
      </c>
      <c r="I6" s="4">
        <f t="shared" si="14"/>
        <v>1.8127586001962311E-6</v>
      </c>
      <c r="J6" s="4">
        <f t="shared" si="15"/>
        <v>1.4860201500919548E-11</v>
      </c>
      <c r="K6" s="4">
        <f t="shared" si="16"/>
        <v>1.2202908915650722E-13</v>
      </c>
      <c r="L6" s="2">
        <f t="shared" si="0"/>
        <v>1.2202908915650722E-7</v>
      </c>
      <c r="M6" s="2">
        <f t="shared" si="17"/>
        <v>3.4976727961812033</v>
      </c>
      <c r="N6" s="2">
        <f t="shared" si="34"/>
        <v>2.8856114976484131</v>
      </c>
      <c r="O6" s="4">
        <f t="shared" si="18"/>
        <v>1.050081699377122</v>
      </c>
      <c r="P6" s="1">
        <f t="shared" si="19"/>
        <v>0.94193842957415996</v>
      </c>
      <c r="Q6" s="1">
        <f t="shared" si="1"/>
        <v>357.93660323818079</v>
      </c>
      <c r="R6" s="2">
        <f t="shared" si="35"/>
        <v>1.0689708669552224E-2</v>
      </c>
      <c r="S6" s="2">
        <f t="shared" si="36"/>
        <v>0.19208507270503258</v>
      </c>
      <c r="T6" s="2">
        <f t="shared" si="2"/>
        <v>6.6566505179775415E-2</v>
      </c>
      <c r="U6" s="2">
        <f t="shared" si="20"/>
        <v>0.31281252434104989</v>
      </c>
      <c r="V6" s="2">
        <f t="shared" si="21"/>
        <v>7.101440292235397E-3</v>
      </c>
      <c r="W6" s="2">
        <f t="shared" si="22"/>
        <v>3.3780528942594881E-2</v>
      </c>
      <c r="X6" s="9">
        <f t="shared" si="23"/>
        <v>3.3780528942594881</v>
      </c>
      <c r="Y6" s="7">
        <f t="shared" si="24"/>
        <v>0.10995388698365839</v>
      </c>
      <c r="Z6" s="7">
        <f t="shared" si="25"/>
        <v>6.5104275187692434E-2</v>
      </c>
      <c r="AA6" s="7">
        <f t="shared" si="3"/>
        <v>2.6041710075076975E-2</v>
      </c>
      <c r="AB6" s="7">
        <f t="shared" si="26"/>
        <v>0.26199047752293619</v>
      </c>
      <c r="AC6" s="7">
        <f t="shared" si="27"/>
        <v>0.58092911913259471</v>
      </c>
      <c r="AD6" s="7">
        <f t="shared" si="4"/>
        <v>2.6041710075076975E-2</v>
      </c>
      <c r="AE6" s="2">
        <f t="shared" si="28"/>
        <v>4.8140994597121463E-4</v>
      </c>
      <c r="AF6" s="8">
        <f t="shared" si="39"/>
        <v>0.12608993490852879</v>
      </c>
      <c r="AG6" s="2">
        <f t="shared" si="37"/>
        <v>2.8856114976484131</v>
      </c>
      <c r="AH6" s="2">
        <f t="shared" si="40"/>
        <v>0.11710380669971809</v>
      </c>
      <c r="AI6" s="9">
        <f t="shared" si="29"/>
        <v>0.29840931585030128</v>
      </c>
      <c r="AJ6" s="9">
        <f t="shared" si="5"/>
        <v>8.3554608438084363E-2</v>
      </c>
      <c r="AK6" s="9">
        <f t="shared" si="6"/>
        <v>0.6720177792948786</v>
      </c>
      <c r="AL6" s="2">
        <f t="shared" si="30"/>
        <v>3.198527252380623E-3</v>
      </c>
      <c r="AM6" s="2">
        <f t="shared" si="31"/>
        <v>5.5411765691048734E-2</v>
      </c>
      <c r="AN6" s="2"/>
      <c r="AO6">
        <f t="shared" si="38"/>
        <v>0.08</v>
      </c>
      <c r="AP6">
        <f t="shared" si="7"/>
        <v>1.9239999999999999</v>
      </c>
      <c r="AQ6">
        <f t="shared" si="32"/>
        <v>3.2600000000000002</v>
      </c>
      <c r="AR6" s="2">
        <f t="shared" si="33"/>
        <v>0.11750744097267639</v>
      </c>
      <c r="AS6">
        <f t="shared" si="8"/>
        <v>3.2240000000000002</v>
      </c>
      <c r="AT6" s="2">
        <f t="shared" si="9"/>
        <v>0.11714462083465416</v>
      </c>
      <c r="AV6" t="s">
        <v>91</v>
      </c>
      <c r="AW6">
        <v>3.32</v>
      </c>
      <c r="AX6">
        <v>0.12606999999999999</v>
      </c>
      <c r="AY6">
        <v>3.2000000000000001E-2</v>
      </c>
    </row>
    <row r="7" spans="1:51">
      <c r="A7">
        <v>0.1</v>
      </c>
      <c r="B7">
        <f t="shared" si="10"/>
        <v>6</v>
      </c>
      <c r="C7" s="5">
        <f t="shared" si="11"/>
        <v>3.7031999534276364E-4</v>
      </c>
      <c r="D7" s="5">
        <f t="shared" si="12"/>
        <v>2.1926841829505731E-4</v>
      </c>
      <c r="E7" s="6">
        <f t="shared" si="13"/>
        <v>1.621368137504007E-6</v>
      </c>
      <c r="F7" s="4">
        <f t="shared" si="41"/>
        <v>5.3046743546028849E-3</v>
      </c>
      <c r="G7" s="8">
        <f t="shared" si="14"/>
        <v>3.7229489854341639E-4</v>
      </c>
      <c r="H7" s="8">
        <f t="shared" si="14"/>
        <v>2.2043776887439119E-4</v>
      </c>
      <c r="I7" s="4">
        <f t="shared" si="14"/>
        <v>1.6300148353989703E-6</v>
      </c>
      <c r="J7" s="4">
        <f t="shared" si="15"/>
        <v>5.3593407818000708E-14</v>
      </c>
      <c r="K7" s="4">
        <f t="shared" si="16"/>
        <v>4.4009865817897341E-16</v>
      </c>
      <c r="L7" s="2">
        <f t="shared" si="0"/>
        <v>4.400986581789734E-10</v>
      </c>
      <c r="M7" s="2">
        <f t="shared" si="17"/>
        <v>3.4979086432393798</v>
      </c>
      <c r="N7" s="2">
        <f t="shared" si="34"/>
        <v>2.9379075350709427</v>
      </c>
      <c r="O7" s="4">
        <f t="shared" si="18"/>
        <v>1.0375943372795609</v>
      </c>
      <c r="P7" s="1">
        <f t="shared" si="19"/>
        <v>0.93073708566855917</v>
      </c>
      <c r="Q7" s="1">
        <f t="shared" si="1"/>
        <v>353.68009255405246</v>
      </c>
      <c r="R7" s="2">
        <f t="shared" si="35"/>
        <v>1.0612369428073259E-2</v>
      </c>
      <c r="S7" s="2">
        <f t="shared" si="36"/>
        <v>0.17458609442170239</v>
      </c>
      <c r="T7" s="2">
        <f t="shared" si="2"/>
        <v>5.9425319666327282E-2</v>
      </c>
      <c r="U7" s="2">
        <f t="shared" si="20"/>
        <v>0.27925432174025977</v>
      </c>
      <c r="V7" s="2">
        <f t="shared" si="21"/>
        <v>7.0911599745720278E-3</v>
      </c>
      <c r="W7" s="2">
        <f t="shared" si="22"/>
        <v>3.1501001347501702E-2</v>
      </c>
      <c r="X7" s="9">
        <f t="shared" si="23"/>
        <v>3.1501001347501703</v>
      </c>
      <c r="Y7" s="7">
        <f t="shared" si="24"/>
        <v>0.10059473951856282</v>
      </c>
      <c r="Z7" s="7">
        <f t="shared" si="25"/>
        <v>5.9562674714938486E-2</v>
      </c>
      <c r="AA7" s="7">
        <f t="shared" si="3"/>
        <v>2.3825069885975395E-2</v>
      </c>
      <c r="AB7" s="7">
        <f t="shared" si="26"/>
        <v>0.26522669172468388</v>
      </c>
      <c r="AC7" s="7">
        <f t="shared" si="27"/>
        <v>0.59106636582395766</v>
      </c>
      <c r="AD7" s="7">
        <f t="shared" si="4"/>
        <v>2.3825069885975395E-2</v>
      </c>
      <c r="AE7" s="2">
        <f t="shared" si="28"/>
        <v>4.4043288914212851E-4</v>
      </c>
      <c r="AF7" s="8">
        <f t="shared" si="39"/>
        <v>0.12512591241075388</v>
      </c>
      <c r="AG7" s="2">
        <f t="shared" si="37"/>
        <v>2.9379075350709427</v>
      </c>
      <c r="AH7" s="2">
        <f t="shared" si="40"/>
        <v>0.1171038066990472</v>
      </c>
      <c r="AI7" s="9">
        <f t="shared" si="29"/>
        <v>0.2980921925652768</v>
      </c>
      <c r="AJ7" s="9">
        <f t="shared" si="5"/>
        <v>8.3465813918277509E-2</v>
      </c>
      <c r="AK7" s="9">
        <f t="shared" si="6"/>
        <v>0.67130361765700342</v>
      </c>
      <c r="AL7" s="2">
        <f t="shared" si="30"/>
        <v>3.1782162979182948E-3</v>
      </c>
      <c r="AM7" s="2">
        <f t="shared" si="31"/>
        <v>5.0899067281911563E-2</v>
      </c>
      <c r="AN7" s="2"/>
      <c r="AO7">
        <f t="shared" si="38"/>
        <v>0.1</v>
      </c>
      <c r="AP7">
        <f t="shared" si="7"/>
        <v>2.23</v>
      </c>
      <c r="AQ7">
        <f t="shared" si="32"/>
        <v>3.1999999999999997</v>
      </c>
      <c r="AR7" s="2">
        <f t="shared" si="33"/>
        <v>0.11761780971937247</v>
      </c>
      <c r="AS7">
        <f t="shared" si="8"/>
        <v>3.1549999999999998</v>
      </c>
      <c r="AT7" s="2">
        <f t="shared" si="9"/>
        <v>0.11715594012741422</v>
      </c>
      <c r="AV7" t="s">
        <v>92</v>
      </c>
      <c r="AW7">
        <v>2.62</v>
      </c>
      <c r="AX7">
        <v>0.12389</v>
      </c>
      <c r="AY7">
        <v>4.1000000000000002E-2</v>
      </c>
    </row>
    <row r="8" spans="1:51">
      <c r="A8" s="19" t="s">
        <v>61</v>
      </c>
      <c r="B8">
        <f t="shared" si="10"/>
        <v>7</v>
      </c>
      <c r="C8" s="5">
        <f t="shared" si="11"/>
        <v>3.3318615780976809E-4</v>
      </c>
      <c r="D8" s="5">
        <f t="shared" si="12"/>
        <v>1.9728127765052046E-4</v>
      </c>
      <c r="E8" s="6">
        <f t="shared" si="13"/>
        <v>1.4587854475157928E-6</v>
      </c>
      <c r="F8" s="4">
        <f t="shared" si="41"/>
        <v>4.7727481336950804E-3</v>
      </c>
      <c r="G8" s="8">
        <f t="shared" si="14"/>
        <v>3.3478399750907047E-4</v>
      </c>
      <c r="H8" s="8">
        <f t="shared" si="14"/>
        <v>1.9822736694616005E-4</v>
      </c>
      <c r="I8" s="4">
        <f t="shared" si="14"/>
        <v>1.4657812522518832E-6</v>
      </c>
      <c r="J8" s="4">
        <f t="shared" si="15"/>
        <v>1.9328495386612388E-16</v>
      </c>
      <c r="K8" s="4">
        <f t="shared" si="16"/>
        <v>1.5872185088796469E-18</v>
      </c>
      <c r="L8" s="2">
        <f t="shared" si="0"/>
        <v>1.5872185088796469E-12</v>
      </c>
      <c r="M8" s="2">
        <f t="shared" si="17"/>
        <v>3.4981203637544516</v>
      </c>
      <c r="N8" s="2">
        <f t="shared" si="34"/>
        <v>2.9864887890737144</v>
      </c>
      <c r="O8" s="4">
        <f t="shared" si="18"/>
        <v>1.0252554724010712</v>
      </c>
      <c r="P8" s="1">
        <f t="shared" si="19"/>
        <v>0.91966894591022763</v>
      </c>
      <c r="Q8" s="1">
        <f t="shared" si="1"/>
        <v>349.47419944588648</v>
      </c>
      <c r="R8" s="2">
        <f t="shared" si="35"/>
        <v>1.0543766798800877E-2</v>
      </c>
      <c r="S8" s="2">
        <f t="shared" si="36"/>
        <v>0.15855552396111364</v>
      </c>
      <c r="T8" s="2">
        <f t="shared" si="2"/>
        <v>5.3090948990399865E-2</v>
      </c>
      <c r="U8" s="2">
        <f t="shared" si="20"/>
        <v>0.24948754224811967</v>
      </c>
      <c r="V8" s="2">
        <f t="shared" si="21"/>
        <v>7.0819313067838263E-3</v>
      </c>
      <c r="W8" s="2">
        <f t="shared" si="22"/>
        <v>2.9383397138130558E-2</v>
      </c>
      <c r="X8" s="9">
        <f t="shared" si="23"/>
        <v>2.9383397138130558</v>
      </c>
      <c r="Y8" s="7">
        <f t="shared" si="24"/>
        <v>9.1900407363570163E-2</v>
      </c>
      <c r="Z8" s="7">
        <f t="shared" si="25"/>
        <v>5.4414714886324406E-2</v>
      </c>
      <c r="AA8" s="7">
        <f t="shared" si="3"/>
        <v>2.1765885954529763E-2</v>
      </c>
      <c r="AB8" s="7">
        <f t="shared" si="26"/>
        <v>0.26823285379853329</v>
      </c>
      <c r="AC8" s="7">
        <f t="shared" si="27"/>
        <v>0.60048312524962622</v>
      </c>
      <c r="AD8" s="7">
        <f t="shared" si="4"/>
        <v>2.1765885954529763E-2</v>
      </c>
      <c r="AE8" s="2">
        <f t="shared" si="28"/>
        <v>4.0236658618720991E-4</v>
      </c>
      <c r="AF8" s="8">
        <f t="shared" si="39"/>
        <v>0.12427080567401669</v>
      </c>
      <c r="AG8" s="2">
        <f t="shared" si="37"/>
        <v>2.986488789073714</v>
      </c>
      <c r="AH8" s="2">
        <f t="shared" si="40"/>
        <v>0.11710380669904506</v>
      </c>
      <c r="AI8" s="9">
        <f t="shared" si="29"/>
        <v>0.29777540629110477</v>
      </c>
      <c r="AJ8" s="9">
        <f t="shared" si="5"/>
        <v>8.3377113761509344E-2</v>
      </c>
      <c r="AK8" s="9">
        <f t="shared" si="6"/>
        <v>0.67059021496756799</v>
      </c>
      <c r="AL8" s="2">
        <f t="shared" si="30"/>
        <v>3.1600024679476245E-3</v>
      </c>
      <c r="AM8" s="2">
        <f t="shared" si="31"/>
        <v>4.6712213605992398E-2</v>
      </c>
      <c r="AN8" s="2"/>
      <c r="AO8">
        <f t="shared" si="38"/>
        <v>0.12000000000000001</v>
      </c>
      <c r="AP8">
        <f t="shared" si="7"/>
        <v>2.5360000000000005</v>
      </c>
      <c r="AQ8">
        <f t="shared" si="32"/>
        <v>3.14</v>
      </c>
      <c r="AR8" s="2">
        <f t="shared" si="33"/>
        <v>0.117732396379955</v>
      </c>
      <c r="AS8">
        <f t="shared" si="8"/>
        <v>3.0859999999999999</v>
      </c>
      <c r="AT8" s="2">
        <f t="shared" si="9"/>
        <v>0.11716776559723226</v>
      </c>
      <c r="AV8" t="s">
        <v>93</v>
      </c>
      <c r="AW8">
        <v>1.43</v>
      </c>
      <c r="AX8">
        <v>0.11924999999999999</v>
      </c>
      <c r="AY8">
        <v>1.6E-2</v>
      </c>
    </row>
    <row r="9" spans="1:51">
      <c r="A9" s="24">
        <f>(A$57-A$51)/(A$33-A$51)</f>
        <v>0.62809917355371914</v>
      </c>
      <c r="B9">
        <f t="shared" si="10"/>
        <v>8</v>
      </c>
      <c r="C9" s="5">
        <f t="shared" si="11"/>
        <v>2.9977591583539353E-4</v>
      </c>
      <c r="D9" s="5">
        <f t="shared" si="12"/>
        <v>1.7749889753411449E-4</v>
      </c>
      <c r="E9" s="6">
        <f t="shared" si="13"/>
        <v>1.3125057367661468E-6</v>
      </c>
      <c r="F9" s="4">
        <f t="shared" si="41"/>
        <v>4.2941608145888061E-3</v>
      </c>
      <c r="G9" s="8">
        <f t="shared" si="14"/>
        <v>3.0106875347908049E-4</v>
      </c>
      <c r="H9" s="8">
        <f t="shared" si="14"/>
        <v>1.7826439350735019E-4</v>
      </c>
      <c r="I9" s="4">
        <f t="shared" si="14"/>
        <v>1.318166154212684E-6</v>
      </c>
      <c r="J9" s="4">
        <f t="shared" si="15"/>
        <v>6.9708337110971402E-19</v>
      </c>
      <c r="K9" s="4">
        <f t="shared" si="16"/>
        <v>5.7243132831948545E-21</v>
      </c>
      <c r="L9" s="2">
        <f t="shared" si="0"/>
        <v>5.7243132831948546E-15</v>
      </c>
      <c r="M9" s="2">
        <f t="shared" si="17"/>
        <v>3.4983104687723974</v>
      </c>
      <c r="N9" s="2">
        <f t="shared" si="34"/>
        <v>3.0314945533874504</v>
      </c>
      <c r="O9" s="4">
        <f t="shared" si="18"/>
        <v>1.0130633388423465</v>
      </c>
      <c r="P9" s="1">
        <f t="shared" si="19"/>
        <v>0.90873242626201778</v>
      </c>
      <c r="Q9" s="1">
        <f t="shared" si="1"/>
        <v>345.31832197956675</v>
      </c>
      <c r="R9" s="2">
        <f t="shared" si="35"/>
        <v>1.0482900860164259E-2</v>
      </c>
      <c r="S9" s="2">
        <f t="shared" si="36"/>
        <v>0.14390796184447457</v>
      </c>
      <c r="T9" s="2">
        <f t="shared" si="2"/>
        <v>4.7470961702263011E-2</v>
      </c>
      <c r="U9" s="2">
        <f t="shared" si="20"/>
        <v>0.22307782754822841</v>
      </c>
      <c r="V9" s="2">
        <f t="shared" si="21"/>
        <v>7.0736448350883774E-3</v>
      </c>
      <c r="W9" s="2">
        <f t="shared" si="22"/>
        <v>2.7421644649178414E-2</v>
      </c>
      <c r="X9" s="9">
        <f t="shared" si="23"/>
        <v>2.7421644649178414</v>
      </c>
      <c r="Y9" s="7">
        <f t="shared" si="24"/>
        <v>8.3845961840013819E-2</v>
      </c>
      <c r="Z9" s="7">
        <f t="shared" si="25"/>
        <v>4.9645635300008151E-2</v>
      </c>
      <c r="AA9" s="7">
        <f t="shared" si="3"/>
        <v>1.9858254120003263E-2</v>
      </c>
      <c r="AB9" s="7">
        <f t="shared" si="26"/>
        <v>0.27101762700117804</v>
      </c>
      <c r="AC9" s="7">
        <f t="shared" si="27"/>
        <v>0.60920649986274489</v>
      </c>
      <c r="AD9" s="7">
        <f t="shared" si="4"/>
        <v>1.9858254120003263E-2</v>
      </c>
      <c r="AE9" s="2">
        <f t="shared" si="28"/>
        <v>3.6710189213506032E-4</v>
      </c>
      <c r="AF9" s="8">
        <f t="shared" si="39"/>
        <v>0.1235121369385847</v>
      </c>
      <c r="AG9" s="2">
        <f t="shared" si="37"/>
        <v>3.03149455338745</v>
      </c>
      <c r="AH9" s="2">
        <f t="shared" si="40"/>
        <v>0.11710380669904503</v>
      </c>
      <c r="AI9" s="9">
        <f t="shared" si="29"/>
        <v>0.29745895666963951</v>
      </c>
      <c r="AJ9" s="9">
        <f t="shared" si="5"/>
        <v>8.328850786749907E-2</v>
      </c>
      <c r="AK9" s="9">
        <f t="shared" si="6"/>
        <v>0.66987757042002827</v>
      </c>
      <c r="AL9" s="2">
        <f t="shared" si="30"/>
        <v>3.1436655586057974E-3</v>
      </c>
      <c r="AM9" s="2">
        <f t="shared" si="31"/>
        <v>4.2838326512001791E-2</v>
      </c>
      <c r="AN9" s="2"/>
      <c r="AO9">
        <f t="shared" si="38"/>
        <v>0.14000000000000001</v>
      </c>
      <c r="AP9">
        <f t="shared" si="7"/>
        <v>2.8420000000000001</v>
      </c>
      <c r="AQ9">
        <f t="shared" si="32"/>
        <v>3.0799999999999996</v>
      </c>
      <c r="AR9" s="2">
        <f t="shared" si="33"/>
        <v>0.11785144745588494</v>
      </c>
      <c r="AS9">
        <f t="shared" si="8"/>
        <v>3.0169999999999999</v>
      </c>
      <c r="AT9" s="2">
        <f t="shared" si="9"/>
        <v>0.11718013197352521</v>
      </c>
      <c r="AV9" t="s">
        <v>94</v>
      </c>
      <c r="AW9">
        <v>3.08</v>
      </c>
      <c r="AX9">
        <v>0.12526999999999999</v>
      </c>
      <c r="AY9">
        <v>3.7999999999999999E-2</v>
      </c>
    </row>
    <row r="10" spans="1:51">
      <c r="A10" s="19" t="s">
        <v>187</v>
      </c>
      <c r="B10">
        <f t="shared" si="10"/>
        <v>9</v>
      </c>
      <c r="C10" s="5">
        <f t="shared" si="11"/>
        <v>2.6971588587499946E-4</v>
      </c>
      <c r="D10" s="5">
        <f t="shared" si="12"/>
        <v>1.5970019558388115E-4</v>
      </c>
      <c r="E10" s="6">
        <f t="shared" si="13"/>
        <v>1.1808942240119214E-6</v>
      </c>
      <c r="F10" s="4">
        <f t="shared" si="41"/>
        <v>3.8635638389059135E-3</v>
      </c>
      <c r="G10" s="8">
        <f t="shared" si="14"/>
        <v>2.7076199211669165E-4</v>
      </c>
      <c r="H10" s="8">
        <f t="shared" si="14"/>
        <v>1.6031960059540942E-4</v>
      </c>
      <c r="I10" s="4">
        <f t="shared" si="14"/>
        <v>1.1854743799582776E-6</v>
      </c>
      <c r="J10" s="4">
        <f t="shared" si="15"/>
        <v>2.5140354515864306E-21</v>
      </c>
      <c r="K10" s="4">
        <f t="shared" si="16"/>
        <v>2.0644770950466356E-23</v>
      </c>
      <c r="L10" s="2">
        <f t="shared" si="0"/>
        <v>2.0644770950466355E-17</v>
      </c>
      <c r="M10" s="2">
        <f t="shared" si="17"/>
        <v>3.4984811998202598</v>
      </c>
      <c r="N10" s="2">
        <f t="shared" si="34"/>
        <v>3.0730813471695799</v>
      </c>
      <c r="O10" s="4">
        <f t="shared" si="18"/>
        <v>1.0010161917038023</v>
      </c>
      <c r="P10" s="1">
        <f t="shared" si="19"/>
        <v>0.89792596152383564</v>
      </c>
      <c r="Q10" s="1">
        <f t="shared" si="1"/>
        <v>341.21186537905754</v>
      </c>
      <c r="R10" s="2">
        <f t="shared" si="35"/>
        <v>1.0428888743349152E-2</v>
      </c>
      <c r="S10" s="2">
        <f t="shared" si="36"/>
        <v>0.13055608563075863</v>
      </c>
      <c r="T10" s="2">
        <f t="shared" si="2"/>
        <v>4.2483771459875461E-2</v>
      </c>
      <c r="U10" s="2">
        <f t="shared" si="20"/>
        <v>0.19964178317610648</v>
      </c>
      <c r="V10" s="2">
        <f t="shared" si="21"/>
        <v>7.0662028537512604E-3</v>
      </c>
      <c r="W10" s="2">
        <f t="shared" si="22"/>
        <v>2.5608921380200822E-2</v>
      </c>
      <c r="X10" s="9">
        <f t="shared" si="23"/>
        <v>2.5608921380200824</v>
      </c>
      <c r="Y10" s="7">
        <f t="shared" si="24"/>
        <v>7.6403391535407386E-2</v>
      </c>
      <c r="Z10" s="7">
        <f t="shared" si="25"/>
        <v>4.5238850251228029E-2</v>
      </c>
      <c r="AA10" s="7">
        <f t="shared" si="3"/>
        <v>1.8095540100491213E-2</v>
      </c>
      <c r="AB10" s="7">
        <f t="shared" si="26"/>
        <v>0.27359073268871836</v>
      </c>
      <c r="AC10" s="7">
        <f t="shared" si="27"/>
        <v>0.61726691282310309</v>
      </c>
      <c r="AD10" s="7">
        <f t="shared" si="4"/>
        <v>1.8095540100491213E-2</v>
      </c>
      <c r="AE10" s="2">
        <f t="shared" si="28"/>
        <v>3.3451616491324726E-4</v>
      </c>
      <c r="AF10" s="8">
        <f t="shared" si="39"/>
        <v>0.12283889247724265</v>
      </c>
      <c r="AG10" s="2">
        <f t="shared" si="37"/>
        <v>3.0730813471695795</v>
      </c>
      <c r="AH10" s="2">
        <f t="shared" si="40"/>
        <v>0.11710380669904503</v>
      </c>
      <c r="AI10" s="9">
        <f t="shared" si="29"/>
        <v>0.29714284334311603</v>
      </c>
      <c r="AJ10" s="9">
        <f t="shared" si="5"/>
        <v>8.3199996136072499E-2</v>
      </c>
      <c r="AK10" s="9">
        <f t="shared" si="6"/>
        <v>0.6691656832086974</v>
      </c>
      <c r="AL10" s="2">
        <f t="shared" si="30"/>
        <v>3.1290091903463683E-3</v>
      </c>
      <c r="AM10" s="2">
        <f t="shared" si="31"/>
        <v>3.9263117742613034E-2</v>
      </c>
      <c r="AN10" s="2"/>
      <c r="AO10">
        <f t="shared" si="38"/>
        <v>0.16</v>
      </c>
      <c r="AP10">
        <f t="shared" si="7"/>
        <v>3.1480000000000001</v>
      </c>
      <c r="AQ10">
        <f t="shared" si="32"/>
        <v>3.02</v>
      </c>
      <c r="AR10" s="2">
        <f t="shared" si="33"/>
        <v>0.11797522903814318</v>
      </c>
      <c r="AS10">
        <f t="shared" si="8"/>
        <v>2.948</v>
      </c>
      <c r="AT10" s="2">
        <f t="shared" si="9"/>
        <v>0.11719307723717516</v>
      </c>
      <c r="AW10">
        <v>3.08</v>
      </c>
      <c r="AX10">
        <v>0.12551999999999999</v>
      </c>
      <c r="AY10">
        <v>3.7999999999999999E-2</v>
      </c>
    </row>
    <row r="11" spans="1:51">
      <c r="A11" s="24">
        <f>1-A9</f>
        <v>0.37190082644628086</v>
      </c>
      <c r="B11">
        <f t="shared" si="10"/>
        <v>10</v>
      </c>
      <c r="C11" s="5">
        <f t="shared" si="11"/>
        <v>2.4267012541888389E-4</v>
      </c>
      <c r="D11" s="5">
        <f t="shared" si="12"/>
        <v>1.4368625847170749E-4</v>
      </c>
      <c r="E11" s="6">
        <f t="shared" si="13"/>
        <v>1.0624800556991259E-6</v>
      </c>
      <c r="F11" s="4">
        <f t="shared" si="41"/>
        <v>3.476144974959623E-3</v>
      </c>
      <c r="G11" s="8">
        <f t="shared" si="14"/>
        <v>2.4351662450949169E-4</v>
      </c>
      <c r="H11" s="8">
        <f t="shared" si="14"/>
        <v>1.4418747503851473E-4</v>
      </c>
      <c r="I11" s="4">
        <f t="shared" si="14"/>
        <v>1.0661862737570174E-6</v>
      </c>
      <c r="J11" s="4">
        <f t="shared" si="15"/>
        <v>9.0668842691968691E-24</v>
      </c>
      <c r="K11" s="4">
        <f t="shared" si="16"/>
        <v>7.4455493001833937E-26</v>
      </c>
      <c r="L11" s="2">
        <f t="shared" si="0"/>
        <v>7.4455493001833936E-20</v>
      </c>
      <c r="M11" s="2">
        <f t="shared" si="17"/>
        <v>3.4986345593753443</v>
      </c>
      <c r="N11" s="2">
        <f t="shared" si="34"/>
        <v>3.1114180819081843</v>
      </c>
      <c r="O11" s="4">
        <f t="shared" si="18"/>
        <v>0.98911230683585161</v>
      </c>
      <c r="P11" s="1">
        <f t="shared" si="19"/>
        <v>0.88724800510863466</v>
      </c>
      <c r="Q11" s="1">
        <f t="shared" si="1"/>
        <v>337.15424194128116</v>
      </c>
      <c r="R11" s="2">
        <f t="shared" si="35"/>
        <v>1.0380950409608741E-2</v>
      </c>
      <c r="S11" s="2">
        <f t="shared" si="36"/>
        <v>0.1184122137503691</v>
      </c>
      <c r="T11" s="2">
        <f t="shared" si="2"/>
        <v>3.8057313621366093E-2</v>
      </c>
      <c r="U11" s="2">
        <f t="shared" si="20"/>
        <v>0.17884075949890083</v>
      </c>
      <c r="V11" s="2">
        <f t="shared" si="21"/>
        <v>7.0595180769570318E-3</v>
      </c>
      <c r="W11" s="2">
        <f t="shared" si="22"/>
        <v>2.3937864662499413E-2</v>
      </c>
      <c r="X11" s="9">
        <f t="shared" si="23"/>
        <v>2.3937864662499413</v>
      </c>
      <c r="Y11" s="7">
        <f t="shared" si="24"/>
        <v>6.9542467246896278E-2</v>
      </c>
      <c r="Z11" s="7">
        <f t="shared" si="25"/>
        <v>4.1176460869872769E-2</v>
      </c>
      <c r="AA11" s="7">
        <f t="shared" si="3"/>
        <v>1.6470584347949107E-2</v>
      </c>
      <c r="AB11" s="7">
        <f t="shared" si="26"/>
        <v>0.27596265237078965</v>
      </c>
      <c r="AC11" s="7">
        <f t="shared" si="27"/>
        <v>0.62469717379256851</v>
      </c>
      <c r="AD11" s="7">
        <f t="shared" si="4"/>
        <v>1.6470584347949107E-2</v>
      </c>
      <c r="AE11" s="2">
        <f t="shared" si="28"/>
        <v>3.0447705232111483E-4</v>
      </c>
      <c r="AF11" s="8">
        <f t="shared" si="39"/>
        <v>0.12224134394223551</v>
      </c>
      <c r="AG11" s="2">
        <f t="shared" si="37"/>
        <v>3.1114180819081847</v>
      </c>
      <c r="AH11" s="2">
        <f t="shared" si="40"/>
        <v>0.11710380669904505</v>
      </c>
      <c r="AI11" s="9">
        <f t="shared" si="29"/>
        <v>0.29682706595414954</v>
      </c>
      <c r="AJ11" s="9">
        <f t="shared" si="5"/>
        <v>8.3111578467161884E-2</v>
      </c>
      <c r="AK11" s="9">
        <f t="shared" si="6"/>
        <v>0.66845455252874486</v>
      </c>
      <c r="AL11" s="2">
        <f t="shared" si="30"/>
        <v>3.1158580972650831E-3</v>
      </c>
      <c r="AM11" s="2">
        <f t="shared" si="31"/>
        <v>3.5971306733371358E-2</v>
      </c>
      <c r="AN11" s="2"/>
      <c r="AO11">
        <f t="shared" si="38"/>
        <v>0.18</v>
      </c>
      <c r="AP11">
        <f t="shared" si="7"/>
        <v>3.4539999999999997</v>
      </c>
      <c r="AQ11">
        <f t="shared" si="32"/>
        <v>2.96</v>
      </c>
      <c r="AR11" s="2">
        <f t="shared" si="33"/>
        <v>0.11810402879265515</v>
      </c>
      <c r="AS11">
        <f t="shared" si="8"/>
        <v>2.879</v>
      </c>
      <c r="AT11" s="2">
        <f t="shared" si="9"/>
        <v>0.11720664301016299</v>
      </c>
      <c r="AV11" t="s">
        <v>95</v>
      </c>
      <c r="AW11">
        <v>3.14</v>
      </c>
      <c r="AX11">
        <v>0.12673999999999999</v>
      </c>
      <c r="AY11">
        <v>4.9000000000000002E-2</v>
      </c>
    </row>
    <row r="12" spans="1:51">
      <c r="A12" t="s">
        <v>65</v>
      </c>
      <c r="B12">
        <f t="shared" si="10"/>
        <v>11</v>
      </c>
      <c r="C12" s="5">
        <f t="shared" si="11"/>
        <v>2.1833637859250532E-4</v>
      </c>
      <c r="D12" s="5">
        <f t="shared" si="12"/>
        <v>1.2927811890345702E-4</v>
      </c>
      <c r="E12" s="6">
        <f t="shared" si="13"/>
        <v>9.5593986811389609E-7</v>
      </c>
      <c r="F12" s="4">
        <f t="shared" si="41"/>
        <v>3.1275745375955468E-3</v>
      </c>
      <c r="G12" s="8">
        <f t="shared" si="14"/>
        <v>2.1902138429722226E-4</v>
      </c>
      <c r="H12" s="8">
        <f t="shared" si="14"/>
        <v>1.2968371438651309E-4</v>
      </c>
      <c r="I12" s="4">
        <f t="shared" si="14"/>
        <v>9.5893902138027187E-7</v>
      </c>
      <c r="J12" s="4">
        <f t="shared" si="15"/>
        <v>3.2699773704119296E-26</v>
      </c>
      <c r="K12" s="4">
        <f t="shared" si="16"/>
        <v>2.6852419198290572E-28</v>
      </c>
      <c r="L12" s="2">
        <f t="shared" si="0"/>
        <v>2.6852419198290572E-22</v>
      </c>
      <c r="M12" s="2">
        <f t="shared" si="17"/>
        <v>3.4987723376049567</v>
      </c>
      <c r="N12" s="2">
        <f t="shared" si="34"/>
        <v>3.146681751620096</v>
      </c>
      <c r="O12" s="4">
        <f t="shared" si="18"/>
        <v>0.97734998059215072</v>
      </c>
      <c r="P12" s="1">
        <f t="shared" si="19"/>
        <v>0.87669702882107303</v>
      </c>
      <c r="Q12" s="1">
        <f t="shared" si="1"/>
        <v>333.14487095200775</v>
      </c>
      <c r="R12" s="2">
        <f t="shared" si="35"/>
        <v>1.0338396258057578E-2</v>
      </c>
      <c r="S12" s="2">
        <f t="shared" si="36"/>
        <v>0.10738961919656362</v>
      </c>
      <c r="T12" s="2">
        <f t="shared" si="2"/>
        <v>3.4127893340746375E-2</v>
      </c>
      <c r="U12" s="2">
        <f t="shared" si="20"/>
        <v>0.16037543863132694</v>
      </c>
      <c r="V12" s="2">
        <f t="shared" si="21"/>
        <v>7.0535124732529928E-3</v>
      </c>
      <c r="W12" s="2">
        <f t="shared" si="22"/>
        <v>2.2400759518707541E-2</v>
      </c>
      <c r="X12" s="9">
        <f t="shared" si="23"/>
        <v>2.2400759518707543</v>
      </c>
      <c r="Y12" s="7">
        <f t="shared" si="24"/>
        <v>6.3231513283859439E-2</v>
      </c>
      <c r="Z12" s="7">
        <f t="shared" si="25"/>
        <v>3.7439711812811485E-2</v>
      </c>
      <c r="AA12" s="7">
        <f t="shared" si="3"/>
        <v>1.4975884725124594E-2</v>
      </c>
      <c r="AB12" s="7">
        <f t="shared" si="26"/>
        <v>0.27814436202600989</v>
      </c>
      <c r="AC12" s="7">
        <f t="shared" si="27"/>
        <v>0.63153164588137778</v>
      </c>
      <c r="AD12" s="7">
        <f t="shared" si="4"/>
        <v>1.4975884725124594E-2</v>
      </c>
      <c r="AE12" s="2">
        <f t="shared" si="28"/>
        <v>2.7684586901584497E-4</v>
      </c>
      <c r="AF12" s="8">
        <f t="shared" si="39"/>
        <v>0.12171089286424619</v>
      </c>
      <c r="AG12" s="2">
        <f t="shared" si="37"/>
        <v>3.146681751620096</v>
      </c>
      <c r="AH12" s="2">
        <f t="shared" si="40"/>
        <v>0.11710380669904503</v>
      </c>
      <c r="AI12" s="9">
        <f t="shared" si="29"/>
        <v>0.29651162414573501</v>
      </c>
      <c r="AJ12" s="9">
        <f t="shared" si="5"/>
        <v>8.3023254760805812E-2</v>
      </c>
      <c r="AK12" s="9">
        <f t="shared" si="6"/>
        <v>0.66774417757619531</v>
      </c>
      <c r="AL12" s="2">
        <f t="shared" si="30"/>
        <v>3.1040557495990392E-3</v>
      </c>
      <c r="AM12" s="2">
        <f t="shared" si="31"/>
        <v>3.2946991396515649E-2</v>
      </c>
      <c r="AN12" s="2"/>
      <c r="AO12">
        <f t="shared" si="38"/>
        <v>0.19999999999999998</v>
      </c>
      <c r="AP12">
        <f t="shared" si="7"/>
        <v>3.7600000000000002</v>
      </c>
      <c r="AQ12">
        <f t="shared" si="32"/>
        <v>2.9000000000000004</v>
      </c>
      <c r="AR12" s="2">
        <f t="shared" si="33"/>
        <v>0.11823815819218142</v>
      </c>
      <c r="AS12">
        <f t="shared" si="8"/>
        <v>2.81</v>
      </c>
      <c r="AT12" s="2">
        <f t="shared" si="9"/>
        <v>0.11722087500260717</v>
      </c>
      <c r="AV12" t="s">
        <v>96</v>
      </c>
      <c r="AW12">
        <v>2.99</v>
      </c>
      <c r="AX12">
        <v>0.12506999999999999</v>
      </c>
      <c r="AY12">
        <v>4.2000000000000003E-2</v>
      </c>
    </row>
    <row r="13" spans="1:51">
      <c r="A13">
        <v>0.2</v>
      </c>
      <c r="B13">
        <f t="shared" si="10"/>
        <v>12</v>
      </c>
      <c r="C13" s="5">
        <f t="shared" si="11"/>
        <v>1.9644269822914184E-4</v>
      </c>
      <c r="D13" s="5">
        <f t="shared" si="12"/>
        <v>1.1631475553041288E-4</v>
      </c>
      <c r="E13" s="6">
        <f t="shared" si="13"/>
        <v>8.6008299783877509E-7</v>
      </c>
      <c r="F13" s="4">
        <f t="shared" si="41"/>
        <v>2.8139570008381531E-3</v>
      </c>
      <c r="G13" s="8">
        <f t="shared" si="14"/>
        <v>1.9699703942738291E-4</v>
      </c>
      <c r="H13" s="8">
        <f t="shared" si="14"/>
        <v>1.1664298387147668E-4</v>
      </c>
      <c r="I13" s="4">
        <f t="shared" si="14"/>
        <v>8.6251006407186353E-7</v>
      </c>
      <c r="J13" s="4">
        <f t="shared" si="15"/>
        <v>1.1793193433970307E-28</v>
      </c>
      <c r="K13" s="4">
        <f t="shared" si="16"/>
        <v>9.6843414465466454E-31</v>
      </c>
      <c r="L13" s="2">
        <f t="shared" si="0"/>
        <v>9.6843414465466452E-25</v>
      </c>
      <c r="M13" s="2">
        <f t="shared" si="17"/>
        <v>3.4988961358839883</v>
      </c>
      <c r="N13" s="2">
        <f t="shared" si="34"/>
        <v>3.1790536771968201</v>
      </c>
      <c r="O13" s="4">
        <f t="shared" si="18"/>
        <v>0.96572752958577857</v>
      </c>
      <c r="P13" s="1">
        <f t="shared" si="19"/>
        <v>0.8662715226388028</v>
      </c>
      <c r="Q13" s="1">
        <f t="shared" si="1"/>
        <v>329.18317860274504</v>
      </c>
      <c r="R13" s="2">
        <f t="shared" si="35"/>
        <v>1.0300616308695729E-2</v>
      </c>
      <c r="S13" s="2">
        <f t="shared" si="36"/>
        <v>9.7403601087396902E-2</v>
      </c>
      <c r="T13" s="2">
        <f t="shared" si="2"/>
        <v>3.0639181019832304E-2</v>
      </c>
      <c r="U13" s="2">
        <f t="shared" si="20"/>
        <v>0.14398111381500142</v>
      </c>
      <c r="V13" s="2">
        <f t="shared" si="21"/>
        <v>7.0481162404432175E-3</v>
      </c>
      <c r="W13" s="2">
        <f t="shared" si="22"/>
        <v>2.0989702367681037E-2</v>
      </c>
      <c r="X13" s="9">
        <f t="shared" si="23"/>
        <v>2.0989702367681038</v>
      </c>
      <c r="Y13" s="7">
        <f t="shared" si="24"/>
        <v>5.7438079597615821E-2</v>
      </c>
      <c r="Z13" s="7">
        <f t="shared" si="25"/>
        <v>3.4009389235430405E-2</v>
      </c>
      <c r="AA13" s="7">
        <f t="shared" si="3"/>
        <v>1.3603755694172163E-2</v>
      </c>
      <c r="AB13" s="7">
        <f t="shared" si="26"/>
        <v>0.28014710059402165</v>
      </c>
      <c r="AC13" s="7">
        <f t="shared" si="27"/>
        <v>0.6378055197428496</v>
      </c>
      <c r="AD13" s="7">
        <f t="shared" si="4"/>
        <v>1.3603755694172163E-2</v>
      </c>
      <c r="AE13" s="2">
        <f t="shared" si="28"/>
        <v>2.5148053929087704E-4</v>
      </c>
      <c r="AF13" s="8">
        <f t="shared" si="39"/>
        <v>0.12123993504368653</v>
      </c>
      <c r="AG13" s="2">
        <f t="shared" si="37"/>
        <v>3.1790536771968201</v>
      </c>
      <c r="AH13" s="2">
        <f t="shared" si="40"/>
        <v>0.11710380669904502</v>
      </c>
      <c r="AI13" s="9">
        <f t="shared" si="29"/>
        <v>0.29619651756124682</v>
      </c>
      <c r="AJ13" s="9">
        <f t="shared" si="5"/>
        <v>8.2935024917149117E-2</v>
      </c>
      <c r="AK13" s="9">
        <f t="shared" si="6"/>
        <v>0.66703455754792795</v>
      </c>
      <c r="AL13" s="2">
        <f t="shared" si="30"/>
        <v>3.0934622639894873E-3</v>
      </c>
      <c r="AM13" s="2">
        <f t="shared" si="31"/>
        <v>3.0173969615635034E-2</v>
      </c>
      <c r="AN13" s="2"/>
      <c r="AO13">
        <f t="shared" si="38"/>
        <v>0.21999999999999997</v>
      </c>
      <c r="AP13">
        <f t="shared" si="7"/>
        <v>4.0659999999999998</v>
      </c>
      <c r="AQ13">
        <f t="shared" si="32"/>
        <v>2.84</v>
      </c>
      <c r="AR13" s="2">
        <f t="shared" si="33"/>
        <v>0.11837795503112429</v>
      </c>
      <c r="AS13">
        <f t="shared" si="8"/>
        <v>2.7410000000000001</v>
      </c>
      <c r="AT13" s="2">
        <f t="shared" si="9"/>
        <v>0.1172358235273232</v>
      </c>
      <c r="AW13">
        <v>2.99</v>
      </c>
      <c r="AX13">
        <v>0.12481</v>
      </c>
      <c r="AY13">
        <v>4.2000000000000003E-2</v>
      </c>
    </row>
    <row r="14" spans="1:51">
      <c r="A14" t="s">
        <v>30</v>
      </c>
      <c r="B14">
        <f t="shared" si="10"/>
        <v>13</v>
      </c>
      <c r="C14" s="5">
        <f t="shared" si="11"/>
        <v>1.7674440666421462E-4</v>
      </c>
      <c r="D14" s="5">
        <f t="shared" si="12"/>
        <v>1.0465129341960071E-4</v>
      </c>
      <c r="E14" s="6">
        <f t="shared" si="13"/>
        <v>7.7383817523049185E-7</v>
      </c>
      <c r="F14" s="4">
        <f t="shared" si="41"/>
        <v>2.5317874625791072E-3</v>
      </c>
      <c r="G14" s="8">
        <f t="shared" si="14"/>
        <v>1.7719302173510004E-4</v>
      </c>
      <c r="H14" s="8">
        <f t="shared" si="14"/>
        <v>1.0491692076420392E-4</v>
      </c>
      <c r="I14" s="4">
        <f t="shared" si="14"/>
        <v>7.7580234187308564E-7</v>
      </c>
      <c r="J14" s="4">
        <f t="shared" si="15"/>
        <v>4.2532224421332953E-31</v>
      </c>
      <c r="K14" s="4">
        <f t="shared" si="16"/>
        <v>3.4926636799738189E-33</v>
      </c>
      <c r="L14" s="2">
        <f t="shared" si="0"/>
        <v>3.4926636799738186E-27</v>
      </c>
      <c r="M14" s="2">
        <f t="shared" si="17"/>
        <v>3.4990073875201397</v>
      </c>
      <c r="N14" s="2">
        <f t="shared" si="34"/>
        <v>3.2087163073825837</v>
      </c>
      <c r="O14" s="4">
        <f t="shared" si="18"/>
        <v>0.9542432904483148</v>
      </c>
      <c r="P14" s="1">
        <f t="shared" si="19"/>
        <v>0.85596999449636102</v>
      </c>
      <c r="Q14" s="1">
        <f t="shared" si="1"/>
        <v>325.26859790861721</v>
      </c>
      <c r="R14" s="2">
        <f t="shared" si="35"/>
        <v>1.0267070744650676E-2</v>
      </c>
      <c r="S14" s="2">
        <f t="shared" si="36"/>
        <v>8.8372329857151655E-2</v>
      </c>
      <c r="T14" s="2">
        <f t="shared" si="2"/>
        <v>2.7541334724364833E-2</v>
      </c>
      <c r="U14" s="2">
        <f t="shared" si="20"/>
        <v>0.12942356543404523</v>
      </c>
      <c r="V14" s="2">
        <f t="shared" si="21"/>
        <v>7.0432669021984915E-3</v>
      </c>
      <c r="W14" s="2">
        <f t="shared" si="22"/>
        <v>1.9696740466397904E-2</v>
      </c>
      <c r="X14" s="9">
        <f t="shared" si="23"/>
        <v>1.9696740466397904</v>
      </c>
      <c r="Y14" s="7">
        <f t="shared" si="24"/>
        <v>5.2129514293599591E-2</v>
      </c>
      <c r="Z14" s="7">
        <f t="shared" si="25"/>
        <v>3.0866159779105003E-2</v>
      </c>
      <c r="AA14" s="7">
        <f t="shared" si="3"/>
        <v>1.2346463911642002E-2</v>
      </c>
      <c r="AB14" s="7">
        <f t="shared" si="26"/>
        <v>0.28198217280288995</v>
      </c>
      <c r="AC14" s="7">
        <f t="shared" si="27"/>
        <v>0.6435541953098276</v>
      </c>
      <c r="AD14" s="7">
        <f t="shared" si="4"/>
        <v>1.2346463911642002E-2</v>
      </c>
      <c r="AE14" s="2">
        <f t="shared" si="28"/>
        <v>2.2823810369993757E-4</v>
      </c>
      <c r="AF14" s="8">
        <f t="shared" si="39"/>
        <v>0.12082174208148784</v>
      </c>
      <c r="AG14" s="2">
        <f t="shared" si="37"/>
        <v>3.2087163073825842</v>
      </c>
      <c r="AH14" s="2">
        <f t="shared" si="40"/>
        <v>0.11710380669904503</v>
      </c>
      <c r="AI14" s="9">
        <f t="shared" si="29"/>
        <v>0.29588174584443838</v>
      </c>
      <c r="AJ14" s="9">
        <f t="shared" si="5"/>
        <v>8.2846888836442756E-2</v>
      </c>
      <c r="AK14" s="9">
        <f t="shared" si="6"/>
        <v>0.66632569164167532</v>
      </c>
      <c r="AL14" s="2">
        <f t="shared" si="30"/>
        <v>3.0839525630520894E-3</v>
      </c>
      <c r="AM14" s="2">
        <f t="shared" si="31"/>
        <v>2.7636011602384984E-2</v>
      </c>
      <c r="AN14" s="2"/>
      <c r="AO14">
        <f t="shared" si="38"/>
        <v>0.23999999999999996</v>
      </c>
      <c r="AP14">
        <f t="shared" si="7"/>
        <v>4.3719999999999999</v>
      </c>
      <c r="AQ14">
        <f t="shared" si="32"/>
        <v>2.7800000000000002</v>
      </c>
      <c r="AR14" s="2">
        <f t="shared" si="33"/>
        <v>0.11852378626599272</v>
      </c>
      <c r="AS14">
        <f t="shared" si="8"/>
        <v>2.6720000000000002</v>
      </c>
      <c r="AT14" s="2">
        <f t="shared" si="9"/>
        <v>0.11725154409410921</v>
      </c>
      <c r="AV14" t="s">
        <v>97</v>
      </c>
      <c r="AW14">
        <v>2.92</v>
      </c>
      <c r="AX14">
        <v>0.12542</v>
      </c>
      <c r="AY14">
        <v>3.5000000000000003E-2</v>
      </c>
    </row>
    <row r="15" spans="1:51">
      <c r="A15">
        <v>1</v>
      </c>
      <c r="B15">
        <f t="shared" si="10"/>
        <v>14</v>
      </c>
      <c r="C15" s="5">
        <f t="shared" si="11"/>
        <v>1.5902136128596048E-4</v>
      </c>
      <c r="D15" s="5">
        <f t="shared" si="12"/>
        <v>9.4157384971950233E-5</v>
      </c>
      <c r="E15" s="6">
        <f t="shared" si="13"/>
        <v>6.9624155220925426E-7</v>
      </c>
      <c r="F15" s="4">
        <f t="shared" si="41"/>
        <v>2.2779124747689871E-3</v>
      </c>
      <c r="G15" s="8">
        <f t="shared" si="14"/>
        <v>1.593844250560796E-4</v>
      </c>
      <c r="H15" s="8">
        <f t="shared" si="14"/>
        <v>9.4372356941099708E-5</v>
      </c>
      <c r="I15" s="4">
        <f t="shared" si="14"/>
        <v>6.9783115049224286E-7</v>
      </c>
      <c r="J15" s="4">
        <f t="shared" si="15"/>
        <v>1.5339272813213027E-33</v>
      </c>
      <c r="K15" s="4">
        <f t="shared" si="16"/>
        <v>1.2596312974650653E-35</v>
      </c>
      <c r="L15" s="2">
        <f t="shared" si="0"/>
        <v>1.2596312974650653E-29</v>
      </c>
      <c r="M15" s="2">
        <f t="shared" si="17"/>
        <v>3.4991073760521445</v>
      </c>
      <c r="N15" s="2">
        <f t="shared" si="34"/>
        <v>3.2358505571971734</v>
      </c>
      <c r="O15" s="4">
        <f t="shared" si="18"/>
        <v>0.94289561959178558</v>
      </c>
      <c r="P15" s="1">
        <f t="shared" si="19"/>
        <v>0.84579097007162907</v>
      </c>
      <c r="Q15" s="1">
        <f t="shared" si="1"/>
        <v>321.40056862721906</v>
      </c>
      <c r="R15" s="2">
        <f t="shared" si="35"/>
        <v>1.0237281630186756E-2</v>
      </c>
      <c r="S15" s="2">
        <f t="shared" si="36"/>
        <v>8.0217486940340366E-2</v>
      </c>
      <c r="T15" s="2">
        <f t="shared" si="2"/>
        <v>2.4790232281253152E-2</v>
      </c>
      <c r="U15" s="2">
        <f t="shared" si="20"/>
        <v>0.1164954524494979</v>
      </c>
      <c r="V15" s="2">
        <f t="shared" si="21"/>
        <v>7.0389085104565008E-3</v>
      </c>
      <c r="W15" s="2">
        <f t="shared" si="22"/>
        <v>1.8513987925222349E-2</v>
      </c>
      <c r="X15" s="9">
        <f t="shared" si="23"/>
        <v>1.8513987925222348</v>
      </c>
      <c r="Y15" s="7">
        <f t="shared" si="24"/>
        <v>4.7273439959861996E-2</v>
      </c>
      <c r="Z15" s="7">
        <f t="shared" si="25"/>
        <v>2.7990852607813012E-2</v>
      </c>
      <c r="AA15" s="7">
        <f t="shared" si="3"/>
        <v>1.1196341043125205E-2</v>
      </c>
      <c r="AB15" s="7">
        <f t="shared" si="26"/>
        <v>0.28366078515142357</v>
      </c>
      <c r="AC15" s="7">
        <f t="shared" si="27"/>
        <v>0.64881276746967564</v>
      </c>
      <c r="AD15" s="7">
        <f t="shared" si="4"/>
        <v>1.1196341043125205E-2</v>
      </c>
      <c r="AE15" s="2">
        <f t="shared" si="28"/>
        <v>2.0697680456110621E-4</v>
      </c>
      <c r="AF15" s="8">
        <f t="shared" si="39"/>
        <v>0.12045035771626603</v>
      </c>
      <c r="AG15" s="2">
        <f t="shared" si="37"/>
        <v>3.2358505571971734</v>
      </c>
      <c r="AH15" s="2">
        <f t="shared" si="40"/>
        <v>0.11710380669904503</v>
      </c>
      <c r="AI15" s="9">
        <f t="shared" si="29"/>
        <v>0.29556730863944158</v>
      </c>
      <c r="AJ15" s="9">
        <f t="shared" si="5"/>
        <v>8.2758846419043658E-2</v>
      </c>
      <c r="AK15" s="9">
        <f t="shared" si="6"/>
        <v>0.66561757905602248</v>
      </c>
      <c r="AL15" s="2">
        <f t="shared" si="30"/>
        <v>3.075414751563373E-3</v>
      </c>
      <c r="AM15" s="2">
        <f t="shared" si="31"/>
        <v>2.5317085097747844E-2</v>
      </c>
      <c r="AN15" s="2"/>
      <c r="AO15">
        <f t="shared" si="38"/>
        <v>0.25999999999999995</v>
      </c>
      <c r="AP15">
        <f t="shared" si="7"/>
        <v>4.677999999999999</v>
      </c>
      <c r="AQ15">
        <f t="shared" si="32"/>
        <v>2.7199999999999998</v>
      </c>
      <c r="AR15" s="2">
        <f t="shared" si="33"/>
        <v>0.11867605123181128</v>
      </c>
      <c r="AS15">
        <f t="shared" si="8"/>
        <v>2.6029999999999998</v>
      </c>
      <c r="AT15" s="2">
        <f t="shared" si="9"/>
        <v>0.11726809809855039</v>
      </c>
      <c r="AV15" t="s">
        <v>98</v>
      </c>
      <c r="AW15">
        <v>3.63</v>
      </c>
      <c r="AX15">
        <v>0.12615000000000001</v>
      </c>
      <c r="AY15">
        <v>5.2999999999999999E-2</v>
      </c>
    </row>
    <row r="16" spans="1:51">
      <c r="A16" t="s">
        <v>66</v>
      </c>
      <c r="B16">
        <f t="shared" si="10"/>
        <v>15</v>
      </c>
      <c r="C16" s="5">
        <f t="shared" si="11"/>
        <v>1.4307549428301081E-4</v>
      </c>
      <c r="D16" s="5">
        <f t="shared" si="12"/>
        <v>8.4715753193887933E-5</v>
      </c>
      <c r="E16" s="6">
        <f t="shared" si="13"/>
        <v>6.2642593056147123E-7</v>
      </c>
      <c r="F16" s="4">
        <f t="shared" si="41"/>
        <v>2.0494948013615268E-3</v>
      </c>
      <c r="G16" s="8">
        <f t="shared" si="14"/>
        <v>1.4336932897742474E-4</v>
      </c>
      <c r="H16" s="8">
        <f t="shared" si="14"/>
        <v>8.4889734262948803E-5</v>
      </c>
      <c r="I16" s="4">
        <f t="shared" si="14"/>
        <v>6.2771242391102692E-7</v>
      </c>
      <c r="J16" s="4">
        <f t="shared" si="15"/>
        <v>5.5321181442877908E-36</v>
      </c>
      <c r="K16" s="4">
        <f t="shared" si="16"/>
        <v>4.542867996856249E-38</v>
      </c>
      <c r="L16" s="2">
        <f t="shared" si="0"/>
        <v>4.5428679968562491E-32</v>
      </c>
      <c r="M16" s="2">
        <f t="shared" si="17"/>
        <v>3.4991972514327307</v>
      </c>
      <c r="N16" s="2">
        <f t="shared" si="34"/>
        <v>3.2606336491769912</v>
      </c>
      <c r="O16" s="4">
        <f t="shared" si="18"/>
        <v>0.93168289297343643</v>
      </c>
      <c r="P16" s="1">
        <f t="shared" si="19"/>
        <v>0.83573299257483347</v>
      </c>
      <c r="Q16" s="1">
        <f t="shared" si="1"/>
        <v>317.5785371784367</v>
      </c>
      <c r="R16" s="2">
        <f t="shared" si="35"/>
        <v>1.0210825648162053E-2</v>
      </c>
      <c r="S16" s="2">
        <f t="shared" si="36"/>
        <v>7.2864722676633381E-2</v>
      </c>
      <c r="T16" s="2">
        <f t="shared" si="2"/>
        <v>2.2346798357744051E-2</v>
      </c>
      <c r="U16" s="2">
        <f t="shared" si="20"/>
        <v>0.10501315017736866</v>
      </c>
      <c r="V16" s="2">
        <f t="shared" si="21"/>
        <v>7.0349909400241563E-3</v>
      </c>
      <c r="W16" s="2">
        <f t="shared" si="22"/>
        <v>1.74337198058673E-2</v>
      </c>
      <c r="X16" s="9">
        <f t="shared" si="23"/>
        <v>1.74337198058673</v>
      </c>
      <c r="Y16" s="7">
        <f t="shared" si="24"/>
        <v>4.2838140008833285E-2</v>
      </c>
      <c r="Z16" s="7">
        <f t="shared" si="25"/>
        <v>2.5364688163124954E-2</v>
      </c>
      <c r="AA16" s="7">
        <f t="shared" si="3"/>
        <v>1.0145875265249982E-2</v>
      </c>
      <c r="AB16" s="7">
        <f t="shared" si="26"/>
        <v>0.28519391291182861</v>
      </c>
      <c r="AC16" s="7">
        <f t="shared" si="27"/>
        <v>0.65361560898480842</v>
      </c>
      <c r="AD16" s="7">
        <f t="shared" si="4"/>
        <v>1.0145875265249982E-2</v>
      </c>
      <c r="AE16" s="2">
        <f t="shared" si="28"/>
        <v>1.8755777747288507E-4</v>
      </c>
      <c r="AF16" s="8">
        <f t="shared" si="39"/>
        <v>0.12012050698354759</v>
      </c>
      <c r="AG16" s="2">
        <f t="shared" si="37"/>
        <v>3.2606336491769912</v>
      </c>
      <c r="AH16" s="2">
        <f t="shared" si="40"/>
        <v>0.11710380669904503</v>
      </c>
      <c r="AI16" s="9">
        <f t="shared" si="29"/>
        <v>0.29525320559076662</v>
      </c>
      <c r="AJ16" s="9">
        <f t="shared" si="5"/>
        <v>8.2670897565414667E-2</v>
      </c>
      <c r="AK16" s="9">
        <f t="shared" si="6"/>
        <v>0.66491021899040648</v>
      </c>
      <c r="AL16" s="2">
        <f t="shared" si="30"/>
        <v>3.0677486813709466E-3</v>
      </c>
      <c r="AM16" s="2">
        <f t="shared" si="31"/>
        <v>2.3201536687881639E-2</v>
      </c>
      <c r="AN16" s="2"/>
      <c r="AO16">
        <f t="shared" si="38"/>
        <v>0.27999999999999997</v>
      </c>
      <c r="AP16">
        <f t="shared" si="7"/>
        <v>4.984</v>
      </c>
      <c r="AQ16">
        <f t="shared" si="32"/>
        <v>2.66</v>
      </c>
      <c r="AR16" s="2">
        <f t="shared" si="33"/>
        <v>0.11883518529383214</v>
      </c>
      <c r="AS16">
        <f t="shared" si="8"/>
        <v>2.5339999999999998</v>
      </c>
      <c r="AT16" s="2">
        <f t="shared" si="9"/>
        <v>0.11728555362335971</v>
      </c>
      <c r="AV16" t="s">
        <v>99</v>
      </c>
      <c r="AW16">
        <v>1.66</v>
      </c>
      <c r="AX16">
        <v>0.13453000000000001</v>
      </c>
      <c r="AY16">
        <v>2.1999999999999999E-2</v>
      </c>
    </row>
    <row r="17" spans="1:51">
      <c r="A17">
        <v>3.5</v>
      </c>
      <c r="B17">
        <f t="shared" si="10"/>
        <v>16</v>
      </c>
      <c r="C17" s="5">
        <f t="shared" si="11"/>
        <v>1.2872859909378187E-4</v>
      </c>
      <c r="D17" s="5">
        <f t="shared" si="12"/>
        <v>7.6220881042370813E-5</v>
      </c>
      <c r="E17" s="6">
        <f t="shared" si="13"/>
        <v>5.6361107037441971E-7</v>
      </c>
      <c r="F17" s="4">
        <f t="shared" si="41"/>
        <v>1.8439817101549997E-3</v>
      </c>
      <c r="G17" s="8">
        <f t="shared" si="14"/>
        <v>1.2896641079651497E-4</v>
      </c>
      <c r="H17" s="8">
        <f t="shared" si="14"/>
        <v>7.6361690603199623E-5</v>
      </c>
      <c r="I17" s="4">
        <f t="shared" si="14"/>
        <v>5.6465227884921498E-7</v>
      </c>
      <c r="J17" s="4">
        <f t="shared" si="15"/>
        <v>1.9951618003687933E-38</v>
      </c>
      <c r="K17" s="4">
        <f t="shared" si="16"/>
        <v>1.6383881282080541E-40</v>
      </c>
      <c r="L17" s="2">
        <f t="shared" si="0"/>
        <v>1.6383881282080541E-34</v>
      </c>
      <c r="M17" s="2">
        <f t="shared" si="17"/>
        <v>3.4992780443632348</v>
      </c>
      <c r="N17" s="2">
        <f t="shared" si="34"/>
        <v>3.2832374127960557</v>
      </c>
      <c r="O17" s="4">
        <f t="shared" si="18"/>
        <v>0.92060350586330608</v>
      </c>
      <c r="P17" s="1">
        <f t="shared" si="19"/>
        <v>0.82579462254005354</v>
      </c>
      <c r="Q17" s="1">
        <f t="shared" si="1"/>
        <v>313.80195656522034</v>
      </c>
      <c r="R17" s="2">
        <f t="shared" si="35"/>
        <v>1.0187327723305916E-2</v>
      </c>
      <c r="S17" s="2">
        <f t="shared" si="36"/>
        <v>6.6243957233646594E-2</v>
      </c>
      <c r="T17" s="2">
        <f t="shared" si="2"/>
        <v>2.0176413979527668E-2</v>
      </c>
      <c r="U17" s="2">
        <f t="shared" si="20"/>
        <v>9.4813975467705203E-2</v>
      </c>
      <c r="V17" s="2">
        <f t="shared" si="21"/>
        <v>7.0314692637472882E-3</v>
      </c>
      <c r="W17" s="2">
        <f t="shared" si="22"/>
        <v>1.6448446247789957E-2</v>
      </c>
      <c r="X17" s="9">
        <f t="shared" si="23"/>
        <v>1.6448446247789956</v>
      </c>
      <c r="Y17" s="7">
        <f t="shared" si="24"/>
        <v>3.8792863021024603E-2</v>
      </c>
      <c r="Z17" s="7">
        <f t="shared" si="25"/>
        <v>2.2969458367711929E-2</v>
      </c>
      <c r="AA17" s="7">
        <f t="shared" si="3"/>
        <v>9.1877833470847721E-3</v>
      </c>
      <c r="AB17" s="7">
        <f t="shared" si="26"/>
        <v>0.28659219539925435</v>
      </c>
      <c r="AC17" s="7">
        <f t="shared" si="27"/>
        <v>0.65799604202666118</v>
      </c>
      <c r="AD17" s="7">
        <f t="shared" si="4"/>
        <v>9.1877833470847721E-3</v>
      </c>
      <c r="AE17" s="2">
        <f t="shared" si="28"/>
        <v>1.6984638381902542E-4</v>
      </c>
      <c r="AF17" s="8">
        <f t="shared" si="39"/>
        <v>0.11982751650381847</v>
      </c>
      <c r="AG17" s="2">
        <f t="shared" si="37"/>
        <v>3.2832374127960557</v>
      </c>
      <c r="AH17" s="2">
        <f t="shared" si="40"/>
        <v>0.11710380669904503</v>
      </c>
      <c r="AI17" s="9">
        <f t="shared" si="29"/>
        <v>0.29493943634330139</v>
      </c>
      <c r="AJ17" s="9">
        <f t="shared" si="5"/>
        <v>8.2583042176124402E-2</v>
      </c>
      <c r="AK17" s="9">
        <f t="shared" si="6"/>
        <v>0.66420361064511479</v>
      </c>
      <c r="AL17" s="2">
        <f t="shared" si="30"/>
        <v>3.0608646811454781E-3</v>
      </c>
      <c r="AM17" s="2">
        <f t="shared" si="31"/>
        <v>2.1274233322077132E-2</v>
      </c>
      <c r="AN17" s="2"/>
      <c r="AO17">
        <f t="shared" si="38"/>
        <v>0.3</v>
      </c>
      <c r="AP17">
        <f t="shared" si="7"/>
        <v>5.29</v>
      </c>
      <c r="AQ17">
        <f t="shared" si="32"/>
        <v>2.5999999999999996</v>
      </c>
      <c r="AR17" s="2">
        <f t="shared" si="33"/>
        <v>0.11900166400486936</v>
      </c>
      <c r="AS17">
        <f t="shared" si="8"/>
        <v>2.4649999999999999</v>
      </c>
      <c r="AT17" s="2">
        <f t="shared" si="9"/>
        <v>0.11730398637430436</v>
      </c>
      <c r="AW17">
        <v>1.66</v>
      </c>
      <c r="AX17">
        <v>0.12299</v>
      </c>
      <c r="AY17">
        <v>2.1999999999999999E-2</v>
      </c>
    </row>
    <row r="18" spans="1:51">
      <c r="A18" t="s">
        <v>31</v>
      </c>
      <c r="B18">
        <f t="shared" si="10"/>
        <v>17</v>
      </c>
      <c r="C18" s="5">
        <f t="shared" si="11"/>
        <v>1.158203388196529E-4</v>
      </c>
      <c r="D18" s="5">
        <f t="shared" si="12"/>
        <v>6.8577832195847069E-5</v>
      </c>
      <c r="E18" s="6">
        <f t="shared" si="13"/>
        <v>5.0709497029262474E-7</v>
      </c>
      <c r="F18" s="4">
        <f t="shared" si="41"/>
        <v>1.6590764441692071E-3</v>
      </c>
      <c r="G18" s="8">
        <f t="shared" si="14"/>
        <v>1.1601281294483147E-4</v>
      </c>
      <c r="H18" s="8">
        <f t="shared" si="14"/>
        <v>6.869179713838702E-5</v>
      </c>
      <c r="I18" s="4">
        <f t="shared" si="14"/>
        <v>5.079376777288507E-7</v>
      </c>
      <c r="J18" s="4">
        <f t="shared" si="15"/>
        <v>7.1955632649694957E-41</v>
      </c>
      <c r="K18" s="4">
        <f t="shared" si="16"/>
        <v>5.9088568290134967E-43</v>
      </c>
      <c r="L18" s="2">
        <f t="shared" si="0"/>
        <v>5.9088568290134971E-37</v>
      </c>
      <c r="M18" s="2">
        <f t="shared" si="17"/>
        <v>3.4993506790092006</v>
      </c>
      <c r="N18" s="2">
        <f t="shared" si="34"/>
        <v>3.3038269919104573</v>
      </c>
      <c r="O18" s="4">
        <f t="shared" si="18"/>
        <v>0.90965587261456127</v>
      </c>
      <c r="P18" s="1">
        <f t="shared" si="19"/>
        <v>0.81597443761921029</v>
      </c>
      <c r="Q18" s="1">
        <f t="shared" si="1"/>
        <v>310.07028629529992</v>
      </c>
      <c r="R18" s="2">
        <f t="shared" si="35"/>
        <v>1.0166455416745029E-2</v>
      </c>
      <c r="S18" s="2">
        <f t="shared" si="36"/>
        <v>6.0289549049494934E-2</v>
      </c>
      <c r="T18" s="2">
        <f t="shared" si="2"/>
        <v>1.8248397751188583E-2</v>
      </c>
      <c r="U18" s="2">
        <f t="shared" si="20"/>
        <v>8.5753748830773413E-2</v>
      </c>
      <c r="V18" s="2">
        <f t="shared" si="21"/>
        <v>7.0283031982514444E-3</v>
      </c>
      <c r="W18" s="2">
        <f t="shared" si="22"/>
        <v>1.555096880928711E-2</v>
      </c>
      <c r="X18" s="9">
        <f t="shared" si="23"/>
        <v>1.5550968809287109</v>
      </c>
      <c r="Y18" s="7">
        <f t="shared" si="24"/>
        <v>3.5108054066912753E-2</v>
      </c>
      <c r="Z18" s="7">
        <f t="shared" si="25"/>
        <v>2.0787663592250961E-2</v>
      </c>
      <c r="AA18" s="7">
        <f t="shared" si="3"/>
        <v>8.3150654369003856E-3</v>
      </c>
      <c r="AB18" s="7">
        <f t="shared" si="26"/>
        <v>0.28786585641354473</v>
      </c>
      <c r="AC18" s="7">
        <f t="shared" si="27"/>
        <v>0.66198608862188724</v>
      </c>
      <c r="AD18" s="7">
        <f t="shared" si="4"/>
        <v>8.3150654369003856E-3</v>
      </c>
      <c r="AE18" s="2">
        <f t="shared" si="28"/>
        <v>1.5371322356270016E-4</v>
      </c>
      <c r="AF18" s="8">
        <f t="shared" si="39"/>
        <v>0.11956724445001259</v>
      </c>
      <c r="AG18" s="2">
        <f t="shared" si="37"/>
        <v>3.3038269919104577</v>
      </c>
      <c r="AH18" s="2">
        <f t="shared" si="40"/>
        <v>0.11710380669904503</v>
      </c>
      <c r="AI18" s="9">
        <f t="shared" si="29"/>
        <v>0.29462600054231125</v>
      </c>
      <c r="AJ18" s="9">
        <f t="shared" si="5"/>
        <v>8.2495280151847164E-2</v>
      </c>
      <c r="AK18" s="9">
        <f t="shared" si="6"/>
        <v>0.66349775322128501</v>
      </c>
      <c r="AL18" s="2">
        <f t="shared" si="30"/>
        <v>3.0546824304572245E-3</v>
      </c>
      <c r="AM18" s="2">
        <f t="shared" si="31"/>
        <v>1.9520668551366405E-2</v>
      </c>
      <c r="AN18" s="2"/>
      <c r="AO18">
        <f t="shared" si="38"/>
        <v>0.32</v>
      </c>
      <c r="AP18">
        <f t="shared" si="7"/>
        <v>5.5960000000000001</v>
      </c>
      <c r="AQ18">
        <f t="shared" si="32"/>
        <v>2.54</v>
      </c>
      <c r="AR18" s="2">
        <f t="shared" si="33"/>
        <v>0.11917600785186111</v>
      </c>
      <c r="AS18">
        <f t="shared" si="8"/>
        <v>2.3959999999999999</v>
      </c>
      <c r="AT18" s="2">
        <f t="shared" si="9"/>
        <v>0.11732348077784942</v>
      </c>
      <c r="AV18" t="s">
        <v>100</v>
      </c>
      <c r="AW18">
        <v>0.82</v>
      </c>
      <c r="AX18">
        <v>0.11715</v>
      </c>
      <c r="AY18">
        <v>8.0000000000000002E-3</v>
      </c>
    </row>
    <row r="19" spans="1:51">
      <c r="A19">
        <v>0.01</v>
      </c>
      <c r="B19">
        <f t="shared" si="10"/>
        <v>18</v>
      </c>
      <c r="C19" s="5">
        <f t="shared" si="11"/>
        <v>1.0420645434451222E-4</v>
      </c>
      <c r="D19" s="5">
        <f t="shared" si="12"/>
        <v>6.1701190072408507E-5</v>
      </c>
      <c r="E19" s="6">
        <f t="shared" si="13"/>
        <v>4.5624602214653177E-7</v>
      </c>
      <c r="F19" s="4">
        <f t="shared" si="41"/>
        <v>1.4927125537301399E-3</v>
      </c>
      <c r="G19" s="8">
        <f t="shared" si="14"/>
        <v>1.0436223716606537E-4</v>
      </c>
      <c r="H19" s="8">
        <f t="shared" si="14"/>
        <v>6.1793429900959716E-5</v>
      </c>
      <c r="I19" s="4">
        <f t="shared" si="14"/>
        <v>4.5692808443431878E-7</v>
      </c>
      <c r="J19" s="4">
        <f t="shared" si="15"/>
        <v>2.595084302967708E-43</v>
      </c>
      <c r="K19" s="4">
        <f t="shared" si="16"/>
        <v>2.1310328379860999E-45</v>
      </c>
      <c r="L19" s="2">
        <f t="shared" si="0"/>
        <v>2.1310328379860997E-39</v>
      </c>
      <c r="M19" s="2">
        <f t="shared" si="17"/>
        <v>3.4994159842946422</v>
      </c>
      <c r="N19" s="2">
        <f t="shared" si="34"/>
        <v>3.3225599080963506</v>
      </c>
      <c r="O19" s="4">
        <f t="shared" si="18"/>
        <v>0.89883842643656464</v>
      </c>
      <c r="P19" s="1">
        <f t="shared" si="19"/>
        <v>0.8062710323785045</v>
      </c>
      <c r="Q19" s="1">
        <f t="shared" si="1"/>
        <v>306.38299230383171</v>
      </c>
      <c r="R19" s="2">
        <f t="shared" si="35"/>
        <v>1.0147913993264352E-2</v>
      </c>
      <c r="S19" s="2">
        <f t="shared" si="36"/>
        <v>5.4940354031388888E-2</v>
      </c>
      <c r="T19" s="2">
        <f t="shared" si="2"/>
        <v>1.6535549561502647E-2</v>
      </c>
      <c r="U19" s="2">
        <f t="shared" si="20"/>
        <v>7.7704650195031227E-2</v>
      </c>
      <c r="V19" s="2">
        <f t="shared" si="21"/>
        <v>7.0254566116372506E-3</v>
      </c>
      <c r="W19" s="2">
        <f t="shared" si="22"/>
        <v>1.4734421295576939E-2</v>
      </c>
      <c r="X19" s="9">
        <f t="shared" si="23"/>
        <v>1.4734421295576938</v>
      </c>
      <c r="Y19" s="7">
        <f t="shared" si="24"/>
        <v>3.1755522336425729E-2</v>
      </c>
      <c r="Z19" s="7">
        <f t="shared" si="25"/>
        <v>1.8802611909725746E-2</v>
      </c>
      <c r="AA19" s="7">
        <f t="shared" si="3"/>
        <v>7.5210447638902993E-3</v>
      </c>
      <c r="AB19" s="7">
        <f t="shared" si="26"/>
        <v>0.28902464663626354</v>
      </c>
      <c r="AC19" s="7">
        <f t="shared" si="27"/>
        <v>0.66561628992674293</v>
      </c>
      <c r="AD19" s="7">
        <f t="shared" si="4"/>
        <v>7.5210447638902993E-3</v>
      </c>
      <c r="AE19" s="2">
        <f t="shared" si="28"/>
        <v>1.3903486917691649E-4</v>
      </c>
      <c r="AF19" s="8">
        <f t="shared" si="39"/>
        <v>0.11933601895012595</v>
      </c>
      <c r="AG19" s="2">
        <f t="shared" si="37"/>
        <v>3.3225599080963506</v>
      </c>
      <c r="AH19" s="2">
        <f t="shared" si="40"/>
        <v>0.11710380669904505</v>
      </c>
      <c r="AI19" s="9">
        <f t="shared" si="29"/>
        <v>0.29431289783343845</v>
      </c>
      <c r="AJ19" s="9">
        <f t="shared" si="5"/>
        <v>8.2407611393362779E-2</v>
      </c>
      <c r="AK19" s="9">
        <f t="shared" si="6"/>
        <v>0.66279264592090348</v>
      </c>
      <c r="AL19" s="2">
        <f t="shared" si="30"/>
        <v>3.0491299604935942E-3</v>
      </c>
      <c r="AM19" s="2">
        <f t="shared" si="31"/>
        <v>1.7927038134818454E-2</v>
      </c>
      <c r="AN19" s="2"/>
      <c r="AO19">
        <f t="shared" si="38"/>
        <v>0.34</v>
      </c>
      <c r="AP19">
        <f t="shared" si="7"/>
        <v>5.9020000000000001</v>
      </c>
      <c r="AQ19">
        <f t="shared" si="32"/>
        <v>2.4799999999999995</v>
      </c>
      <c r="AR19" s="2">
        <f t="shared" si="33"/>
        <v>0.11935878769144921</v>
      </c>
      <c r="AS19">
        <f t="shared" si="8"/>
        <v>2.3269999999999995</v>
      </c>
      <c r="AT19" s="2">
        <f t="shared" si="9"/>
        <v>0.11734413127408425</v>
      </c>
      <c r="AV19" t="s">
        <v>101</v>
      </c>
      <c r="AW19">
        <v>1.49</v>
      </c>
      <c r="AX19">
        <v>0.13028999999999999</v>
      </c>
      <c r="AY19">
        <v>1.7000000000000001E-2</v>
      </c>
    </row>
    <row r="20" spans="1:51">
      <c r="A20" t="s">
        <v>67</v>
      </c>
      <c r="B20">
        <f t="shared" si="10"/>
        <v>19</v>
      </c>
      <c r="C20" s="5">
        <f t="shared" si="11"/>
        <v>9.3757152135116249E-5</v>
      </c>
      <c r="D20" s="5">
        <f t="shared" si="12"/>
        <v>5.5514103237897747E-5</v>
      </c>
      <c r="E20" s="6">
        <f t="shared" si="13"/>
        <v>4.1049595227578833E-7</v>
      </c>
      <c r="F20" s="4">
        <f t="shared" si="41"/>
        <v>1.3430308024048501E-3</v>
      </c>
      <c r="G20" s="8">
        <f t="shared" si="14"/>
        <v>9.3883240218559341E-5</v>
      </c>
      <c r="H20" s="8">
        <f t="shared" si="14"/>
        <v>5.5588760655725897E-5</v>
      </c>
      <c r="I20" s="4">
        <f t="shared" si="14"/>
        <v>4.1104800240428424E-7</v>
      </c>
      <c r="J20" s="4">
        <f t="shared" si="15"/>
        <v>9.3591874485978045E-46</v>
      </c>
      <c r="K20" s="4">
        <f t="shared" si="16"/>
        <v>7.6855829951345703E-48</v>
      </c>
      <c r="L20" s="2">
        <f t="shared" si="0"/>
        <v>7.6855829951345705E-42</v>
      </c>
      <c r="M20" s="2">
        <f t="shared" si="17"/>
        <v>3.4994747039458916</v>
      </c>
      <c r="N20" s="2">
        <f t="shared" si="34"/>
        <v>3.3395854284358242</v>
      </c>
      <c r="O20" s="4">
        <f t="shared" si="18"/>
        <v>0.88814961917064095</v>
      </c>
      <c r="P20" s="1">
        <f t="shared" si="19"/>
        <v>0.7966830180972756</v>
      </c>
      <c r="Q20" s="1">
        <f t="shared" si="1"/>
        <v>302.73954687696471</v>
      </c>
      <c r="R20" s="2">
        <f t="shared" si="35"/>
        <v>1.0131442076370784E-2</v>
      </c>
      <c r="S20" s="2">
        <f t="shared" si="36"/>
        <v>5.0139696846387583E-2</v>
      </c>
      <c r="T20" s="2">
        <f t="shared" si="2"/>
        <v>1.5013748838241796E-2</v>
      </c>
      <c r="U20" s="2">
        <f t="shared" si="20"/>
        <v>7.0553331006775355E-2</v>
      </c>
      <c r="V20" s="2">
        <f t="shared" si="21"/>
        <v>7.0228970856799754E-3</v>
      </c>
      <c r="W20" s="2">
        <f t="shared" si="22"/>
        <v>1.3992297316327602E-2</v>
      </c>
      <c r="X20" s="9">
        <f t="shared" si="23"/>
        <v>1.3992297316327602</v>
      </c>
      <c r="Y20" s="7">
        <f t="shared" si="24"/>
        <v>2.8708554282988255E-2</v>
      </c>
      <c r="Z20" s="7">
        <f t="shared" si="25"/>
        <v>1.6998486088611459E-2</v>
      </c>
      <c r="AA20" s="7">
        <f t="shared" si="3"/>
        <v>6.7993944354445834E-3</v>
      </c>
      <c r="AB20" s="7">
        <f t="shared" si="26"/>
        <v>0.29007780480801537</v>
      </c>
      <c r="AC20" s="7">
        <f t="shared" si="27"/>
        <v>0.66891558437735055</v>
      </c>
      <c r="AD20" s="7">
        <f t="shared" si="4"/>
        <v>6.7993944354445834E-3</v>
      </c>
      <c r="AE20" s="2">
        <f t="shared" si="28"/>
        <v>1.2569436102189915E-4</v>
      </c>
      <c r="AF20" s="8">
        <f t="shared" si="39"/>
        <v>0.11913058385372761</v>
      </c>
      <c r="AG20" s="2">
        <f t="shared" si="37"/>
        <v>3.3395854284358242</v>
      </c>
      <c r="AH20" s="2">
        <f t="shared" si="40"/>
        <v>0.11710380669904503</v>
      </c>
      <c r="AI20" s="9">
        <f t="shared" si="29"/>
        <v>0.29400012786270185</v>
      </c>
      <c r="AJ20" s="9">
        <f t="shared" si="5"/>
        <v>8.2320035801556529E-2</v>
      </c>
      <c r="AK20" s="9">
        <f t="shared" si="6"/>
        <v>0.66208828794680463</v>
      </c>
      <c r="AL20" s="2">
        <f t="shared" si="30"/>
        <v>3.0441427661297474E-3</v>
      </c>
      <c r="AM20" s="2">
        <f t="shared" si="31"/>
        <v>1.6480289564284992E-2</v>
      </c>
      <c r="AN20" s="2"/>
      <c r="AO20">
        <f t="shared" si="38"/>
        <v>0.36000000000000004</v>
      </c>
      <c r="AP20">
        <f t="shared" si="7"/>
        <v>6.208000000000002</v>
      </c>
      <c r="AQ20">
        <f t="shared" si="32"/>
        <v>2.42</v>
      </c>
      <c r="AR20" s="2">
        <f t="shared" si="33"/>
        <v>0.11955063099415739</v>
      </c>
      <c r="AS20">
        <f t="shared" si="8"/>
        <v>2.2579999999999996</v>
      </c>
      <c r="AT20" s="2">
        <f t="shared" si="9"/>
        <v>0.11736604384670543</v>
      </c>
      <c r="AW20">
        <v>1.49</v>
      </c>
      <c r="AX20">
        <v>0.12520000000000001</v>
      </c>
      <c r="AY20">
        <v>1.7000000000000001E-2</v>
      </c>
    </row>
    <row r="21" spans="1:51">
      <c r="A21">
        <v>0.15</v>
      </c>
      <c r="B21">
        <f t="shared" si="10"/>
        <v>20</v>
      </c>
      <c r="C21" s="5">
        <f t="shared" si="11"/>
        <v>8.4355653704767469E-5</v>
      </c>
      <c r="D21" s="5">
        <f t="shared" si="12"/>
        <v>4.9947426535717555E-5</v>
      </c>
      <c r="E21" s="6">
        <f t="shared" si="13"/>
        <v>3.6933347066133365E-7</v>
      </c>
      <c r="F21" s="4">
        <f t="shared" si="41"/>
        <v>1.2083583886937036E-3</v>
      </c>
      <c r="G21" s="8">
        <f t="shared" si="14"/>
        <v>8.445770888578946E-5</v>
      </c>
      <c r="H21" s="8">
        <f t="shared" si="14"/>
        <v>5.0007853945533207E-5</v>
      </c>
      <c r="I21" s="4">
        <f t="shared" si="14"/>
        <v>3.6978029778613719E-7</v>
      </c>
      <c r="J21" s="4">
        <f t="shared" si="15"/>
        <v>3.3753966912681325E-48</v>
      </c>
      <c r="K21" s="4">
        <f t="shared" si="16"/>
        <v>2.7718102190730744E-50</v>
      </c>
      <c r="L21" s="2">
        <f t="shared" si="0"/>
        <v>2.7718102190730744E-44</v>
      </c>
      <c r="M21" s="2">
        <f t="shared" si="17"/>
        <v>3.499527505433258</v>
      </c>
      <c r="N21" s="2">
        <f t="shared" si="34"/>
        <v>3.3550441888665348</v>
      </c>
      <c r="O21" s="4">
        <f t="shared" si="18"/>
        <v>0.8775879210685088</v>
      </c>
      <c r="P21" s="1">
        <f t="shared" si="19"/>
        <v>0.78720902256925174</v>
      </c>
      <c r="Q21" s="1">
        <f t="shared" si="1"/>
        <v>299.13942857631565</v>
      </c>
      <c r="R21" s="2">
        <f t="shared" si="35"/>
        <v>1.0116807817753226E-2</v>
      </c>
      <c r="S21" s="2">
        <f t="shared" si="36"/>
        <v>4.5835273378701948E-2</v>
      </c>
      <c r="T21" s="2">
        <f t="shared" si="2"/>
        <v>1.3661600503147738E-2</v>
      </c>
      <c r="U21" s="2">
        <f t="shared" si="20"/>
        <v>6.4199250484716808E-2</v>
      </c>
      <c r="V21" s="2">
        <f t="shared" si="21"/>
        <v>7.0205955260721903E-3</v>
      </c>
      <c r="W21" s="2">
        <f t="shared" si="22"/>
        <v>1.3318466703438647E-2</v>
      </c>
      <c r="X21" s="9">
        <f t="shared" si="23"/>
        <v>1.3318466703438647</v>
      </c>
      <c r="Y21" s="7">
        <f t="shared" si="24"/>
        <v>2.5941981030662385E-2</v>
      </c>
      <c r="Z21" s="7">
        <f t="shared" si="25"/>
        <v>1.5360383504997461E-2</v>
      </c>
      <c r="AA21" s="7">
        <f t="shared" si="3"/>
        <v>6.1441534019989847E-3</v>
      </c>
      <c r="AB21" s="7">
        <f t="shared" si="26"/>
        <v>0.29103403466903149</v>
      </c>
      <c r="AC21" s="7">
        <f t="shared" si="27"/>
        <v>0.6719112352587413</v>
      </c>
      <c r="AD21" s="7">
        <f t="shared" si="4"/>
        <v>6.1441534019989847E-3</v>
      </c>
      <c r="AE21" s="2">
        <f t="shared" si="28"/>
        <v>1.1358150247306454E-4</v>
      </c>
      <c r="AF21" s="8">
        <f t="shared" si="39"/>
        <v>0.11894805093774262</v>
      </c>
      <c r="AG21" s="2">
        <f t="shared" si="37"/>
        <v>3.3550441888665348</v>
      </c>
      <c r="AH21" s="2">
        <f t="shared" si="40"/>
        <v>0.11710380669904503</v>
      </c>
      <c r="AI21" s="9">
        <f t="shared" si="29"/>
        <v>0.2936876902764966</v>
      </c>
      <c r="AJ21" s="9">
        <f t="shared" si="5"/>
        <v>8.223255327741906E-2</v>
      </c>
      <c r="AK21" s="9">
        <f t="shared" si="6"/>
        <v>0.66138467850267046</v>
      </c>
      <c r="AL21" s="2">
        <f t="shared" si="30"/>
        <v>3.0396630160965761E-3</v>
      </c>
      <c r="AM21" s="2">
        <f t="shared" si="31"/>
        <v>1.5168149805241806E-2</v>
      </c>
      <c r="AN21" s="2"/>
      <c r="AO21">
        <f t="shared" si="38"/>
        <v>0.38000000000000006</v>
      </c>
      <c r="AP21">
        <f t="shared" si="7"/>
        <v>6.5140000000000011</v>
      </c>
      <c r="AQ21">
        <f t="shared" si="32"/>
        <v>2.3599999999999994</v>
      </c>
      <c r="AR21" s="2">
        <f t="shared" si="33"/>
        <v>0.11975222904107109</v>
      </c>
      <c r="AS21">
        <f t="shared" si="8"/>
        <v>2.1889999999999996</v>
      </c>
      <c r="AT21" s="2">
        <f t="shared" si="9"/>
        <v>0.11738933784236077</v>
      </c>
      <c r="AV21" t="s">
        <v>102</v>
      </c>
      <c r="AW21">
        <v>2.54</v>
      </c>
      <c r="AX21">
        <v>0.12427000000000001</v>
      </c>
      <c r="AY21">
        <v>3.2000000000000001E-2</v>
      </c>
    </row>
    <row r="22" spans="1:51">
      <c r="A22" t="s">
        <v>191</v>
      </c>
      <c r="B22">
        <f t="shared" si="10"/>
        <v>21</v>
      </c>
      <c r="C22" s="5">
        <f t="shared" si="11"/>
        <v>7.5896890529521889E-5</v>
      </c>
      <c r="D22" s="5">
        <f t="shared" si="12"/>
        <v>4.4938948339848466E-5</v>
      </c>
      <c r="E22" s="6">
        <f t="shared" si="13"/>
        <v>3.3229855689076836E-7</v>
      </c>
      <c r="F22" s="4">
        <f t="shared" si="41"/>
        <v>1.0871902512674424E-3</v>
      </c>
      <c r="G22" s="8">
        <f t="shared" ref="G22:I37" si="42">C22/(1-$F22)</f>
        <v>7.5979494695451011E-5</v>
      </c>
      <c r="H22" s="8">
        <f t="shared" si="42"/>
        <v>4.4987858701253869E-5</v>
      </c>
      <c r="I22" s="4">
        <f t="shared" si="42"/>
        <v>3.326602218409383E-7</v>
      </c>
      <c r="J22" s="4">
        <f t="shared" si="15"/>
        <v>1.2173388860943054E-50</v>
      </c>
      <c r="K22" s="4">
        <f t="shared" si="16"/>
        <v>9.9965505485031853E-53</v>
      </c>
      <c r="L22" s="2">
        <f t="shared" si="0"/>
        <v>9.9965505485031845E-47</v>
      </c>
      <c r="M22" s="2">
        <f t="shared" si="17"/>
        <v>3.4995749879394151</v>
      </c>
      <c r="N22" s="2">
        <f t="shared" si="34"/>
        <v>3.3690680279963949</v>
      </c>
      <c r="O22" s="4">
        <f t="shared" si="18"/>
        <v>0.8671518205733485</v>
      </c>
      <c r="P22" s="1">
        <f t="shared" si="19"/>
        <v>0.77784768990616415</v>
      </c>
      <c r="Q22" s="1">
        <f t="shared" si="1"/>
        <v>295.58212216434237</v>
      </c>
      <c r="R22" s="2">
        <f t="shared" si="35"/>
        <v>1.0103805517546149E-2</v>
      </c>
      <c r="S22" s="2">
        <f t="shared" si="36"/>
        <v>4.1979001015802445E-2</v>
      </c>
      <c r="T22" s="2">
        <f t="shared" si="2"/>
        <v>1.2460122700688716E-2</v>
      </c>
      <c r="U22" s="2">
        <f t="shared" si="20"/>
        <v>5.8553208179928179E-2</v>
      </c>
      <c r="V22" s="2">
        <f t="shared" si="21"/>
        <v>7.0185258150905925E-3</v>
      </c>
      <c r="W22" s="2">
        <f t="shared" si="22"/>
        <v>1.2707182754878518E-2</v>
      </c>
      <c r="X22" s="9">
        <f t="shared" si="23"/>
        <v>1.2707182754878519</v>
      </c>
      <c r="Y22" s="7">
        <f t="shared" si="24"/>
        <v>2.3432208115460509E-2</v>
      </c>
      <c r="Z22" s="7">
        <f t="shared" si="25"/>
        <v>1.3874333752575296E-2</v>
      </c>
      <c r="AA22" s="7">
        <f t="shared" si="3"/>
        <v>5.5497335010301187E-3</v>
      </c>
      <c r="AB22" s="7">
        <f t="shared" si="26"/>
        <v>0.29190149487955763</v>
      </c>
      <c r="AC22" s="7">
        <f t="shared" si="27"/>
        <v>0.67462879896776595</v>
      </c>
      <c r="AD22" s="7">
        <f t="shared" si="4"/>
        <v>5.5497335010301187E-3</v>
      </c>
      <c r="AE22" s="2">
        <f t="shared" si="28"/>
        <v>1.0259299013709843E-4</v>
      </c>
      <c r="AF22" s="8">
        <f t="shared" si="39"/>
        <v>0.11878585775147593</v>
      </c>
      <c r="AG22" s="2">
        <f t="shared" si="37"/>
        <v>3.3690680279963949</v>
      </c>
      <c r="AH22" s="2">
        <f t="shared" si="40"/>
        <v>0.11710380669904503</v>
      </c>
      <c r="AI22" s="9">
        <f t="shared" si="29"/>
        <v>0.29337558472159342</v>
      </c>
      <c r="AJ22" s="9">
        <f t="shared" si="5"/>
        <v>8.2145163722046166E-2</v>
      </c>
      <c r="AK22" s="9">
        <f t="shared" si="6"/>
        <v>0.6606818167930284</v>
      </c>
      <c r="AL22" s="2">
        <f t="shared" si="30"/>
        <v>3.0356388497208603E-3</v>
      </c>
      <c r="AM22" s="2">
        <f t="shared" si="31"/>
        <v>1.3979135197883324E-2</v>
      </c>
      <c r="AN22" s="2"/>
      <c r="AO22">
        <f t="shared" si="38"/>
        <v>0.40000000000000008</v>
      </c>
      <c r="AP22">
        <f t="shared" si="7"/>
        <v>6.8200000000000012</v>
      </c>
      <c r="AQ22">
        <f t="shared" si="32"/>
        <v>2.2999999999999998</v>
      </c>
      <c r="AR22" s="2">
        <f t="shared" si="33"/>
        <v>0.11996434524695417</v>
      </c>
      <c r="AS22">
        <f t="shared" si="8"/>
        <v>2.1199999999999997</v>
      </c>
      <c r="AT22" s="2">
        <f t="shared" si="9"/>
        <v>0.11741414814528046</v>
      </c>
      <c r="AW22">
        <v>2.54</v>
      </c>
      <c r="AX22">
        <v>0.12225999999999999</v>
      </c>
      <c r="AY22">
        <v>3.2000000000000001E-2</v>
      </c>
    </row>
    <row r="23" spans="1:51">
      <c r="A23" s="1">
        <v>1.7</v>
      </c>
      <c r="B23">
        <f t="shared" si="10"/>
        <v>22</v>
      </c>
      <c r="C23" s="5">
        <f t="shared" si="11"/>
        <v>6.8286329831674088E-5</v>
      </c>
      <c r="D23" s="5">
        <f t="shared" si="12"/>
        <v>4.0432695295070158E-5</v>
      </c>
      <c r="E23" s="6">
        <f t="shared" si="13"/>
        <v>2.9897731909854658E-7</v>
      </c>
      <c r="F23" s="4">
        <f t="shared" si="41"/>
        <v>9.7817224882159963E-4</v>
      </c>
      <c r="G23" s="8">
        <f t="shared" si="42"/>
        <v>6.8353191026254372E-5</v>
      </c>
      <c r="H23" s="8">
        <f t="shared" si="42"/>
        <v>4.0472284160282166E-5</v>
      </c>
      <c r="I23" s="4">
        <f t="shared" si="42"/>
        <v>2.9927005676297535E-7</v>
      </c>
      <c r="J23" s="4">
        <f t="shared" si="15"/>
        <v>4.3903401559612557E-53</v>
      </c>
      <c r="K23" s="4">
        <f t="shared" si="16"/>
        <v>3.6052620840036238E-55</v>
      </c>
      <c r="L23" s="2">
        <f t="shared" si="0"/>
        <v>3.6052620840036235E-49</v>
      </c>
      <c r="M23" s="2">
        <f t="shared" si="17"/>
        <v>3.4996176894669033</v>
      </c>
      <c r="N23" s="2">
        <f t="shared" si="34"/>
        <v>3.3817799907707036</v>
      </c>
      <c r="O23" s="4">
        <f t="shared" si="18"/>
        <v>0.85683982410347181</v>
      </c>
      <c r="P23" s="1">
        <f t="shared" si="19"/>
        <v>0.76859768034369724</v>
      </c>
      <c r="Q23" s="1">
        <f t="shared" si="1"/>
        <v>292.06711853060494</v>
      </c>
      <c r="R23" s="2">
        <f t="shared" si="35"/>
        <v>1.0092252640185047E-2</v>
      </c>
      <c r="S23" s="2">
        <f t="shared" si="36"/>
        <v>3.8526831018146211E-2</v>
      </c>
      <c r="T23" s="2">
        <f t="shared" si="2"/>
        <v>1.1392471161131328E-2</v>
      </c>
      <c r="U23" s="2">
        <f t="shared" si="20"/>
        <v>5.3536048689526917E-2</v>
      </c>
      <c r="V23" s="2">
        <f t="shared" si="21"/>
        <v>7.0166645017875166E-3</v>
      </c>
      <c r="W23" s="2">
        <f t="shared" si="22"/>
        <v>1.2153082074838367E-2</v>
      </c>
      <c r="X23" s="9">
        <f t="shared" si="23"/>
        <v>1.2153082074838366</v>
      </c>
      <c r="Y23" s="7">
        <f t="shared" si="24"/>
        <v>2.1157214829058323E-2</v>
      </c>
      <c r="Z23" s="7">
        <f t="shared" si="25"/>
        <v>1.2527298254047681E-2</v>
      </c>
      <c r="AA23" s="7">
        <f t="shared" si="3"/>
        <v>5.0109193016190726E-3</v>
      </c>
      <c r="AB23" s="7">
        <f t="shared" si="26"/>
        <v>0.29268779941346412</v>
      </c>
      <c r="AC23" s="7">
        <f t="shared" si="27"/>
        <v>0.67709212611286063</v>
      </c>
      <c r="AD23" s="7">
        <f t="shared" si="4"/>
        <v>5.0109193016190726E-3</v>
      </c>
      <c r="AE23" s="2">
        <f t="shared" si="28"/>
        <v>9.2632410978541472E-5</v>
      </c>
      <c r="AF23" s="8">
        <f t="shared" si="39"/>
        <v>0.11864173040707644</v>
      </c>
      <c r="AG23" s="2">
        <f t="shared" si="37"/>
        <v>3.3817799907707045</v>
      </c>
      <c r="AH23" s="2">
        <f t="shared" si="40"/>
        <v>0.11710380669904503</v>
      </c>
      <c r="AI23" s="9">
        <f t="shared" si="29"/>
        <v>0.29306381084513849</v>
      </c>
      <c r="AJ23" s="9">
        <f t="shared" si="5"/>
        <v>8.2057867036638782E-2</v>
      </c>
      <c r="AK23" s="9">
        <f t="shared" si="6"/>
        <v>0.65997970202325196</v>
      </c>
      <c r="AL23" s="2">
        <f t="shared" si="30"/>
        <v>3.0320237501907715E-3</v>
      </c>
      <c r="AM23" s="2">
        <f t="shared" si="31"/>
        <v>1.290254705368901E-2</v>
      </c>
      <c r="AN23" s="2"/>
      <c r="AO23">
        <f t="shared" si="38"/>
        <v>0.4200000000000001</v>
      </c>
      <c r="AP23">
        <f t="shared" si="7"/>
        <v>7.1260000000000012</v>
      </c>
      <c r="AQ23">
        <f t="shared" si="32"/>
        <v>2.2399999999999993</v>
      </c>
      <c r="AR23" s="2">
        <f t="shared" si="33"/>
        <v>0.12018782482100956</v>
      </c>
      <c r="AS23">
        <f t="shared" si="8"/>
        <v>2.0509999999999993</v>
      </c>
      <c r="AT23" s="2">
        <f t="shared" si="9"/>
        <v>0.1174406277908637</v>
      </c>
      <c r="AV23" t="s">
        <v>103</v>
      </c>
      <c r="AW23">
        <v>2.97</v>
      </c>
      <c r="AX23">
        <v>0.12523000000000001</v>
      </c>
      <c r="AY23">
        <v>4.7E-2</v>
      </c>
    </row>
    <row r="24" spans="1:51">
      <c r="A24" s="19" t="s">
        <v>192</v>
      </c>
      <c r="B24">
        <f t="shared" si="10"/>
        <v>23</v>
      </c>
      <c r="C24" s="5">
        <f t="shared" si="11"/>
        <v>6.1438918107802976E-5</v>
      </c>
      <c r="D24" s="5">
        <f t="shared" si="12"/>
        <v>3.6378306774357005E-5</v>
      </c>
      <c r="E24" s="6">
        <f t="shared" si="13"/>
        <v>2.689973684259398E-7</v>
      </c>
      <c r="F24" s="4">
        <f t="shared" si="41"/>
        <v>8.800860265710137E-4</v>
      </c>
      <c r="G24" s="8">
        <f t="shared" si="42"/>
        <v>6.1493037270636273E-5</v>
      </c>
      <c r="H24" s="8">
        <f t="shared" si="42"/>
        <v>3.6410351015508298E-5</v>
      </c>
      <c r="I24" s="4">
        <f t="shared" si="42"/>
        <v>2.6923431778689745E-7</v>
      </c>
      <c r="J24" s="4">
        <f t="shared" si="15"/>
        <v>1.5833788688774946E-55</v>
      </c>
      <c r="K24" s="4">
        <f t="shared" si="16"/>
        <v>1.3002399809102522E-57</v>
      </c>
      <c r="L24" s="2">
        <f t="shared" si="0"/>
        <v>1.3002399809102522E-51</v>
      </c>
      <c r="M24" s="2">
        <f t="shared" si="17"/>
        <v>3.4996560931830158</v>
      </c>
      <c r="N24" s="2">
        <f t="shared" si="34"/>
        <v>3.3932944661645563</v>
      </c>
      <c r="O24" s="4">
        <f t="shared" si="18"/>
        <v>0.8466504558385668</v>
      </c>
      <c r="P24" s="1">
        <f t="shared" si="19"/>
        <v>0.75945767004974529</v>
      </c>
      <c r="Q24" s="1">
        <f t="shared" si="1"/>
        <v>288.59391461890323</v>
      </c>
      <c r="R24" s="2">
        <f t="shared" si="35"/>
        <v>1.0081987177821954E-2</v>
      </c>
      <c r="S24" s="2">
        <f t="shared" si="36"/>
        <v>3.5438534931850375E-2</v>
      </c>
      <c r="T24" s="2">
        <f t="shared" si="2"/>
        <v>1.044369573145433E-2</v>
      </c>
      <c r="U24" s="2">
        <f t="shared" si="20"/>
        <v>4.9077517535029744E-2</v>
      </c>
      <c r="V24" s="2">
        <f t="shared" si="21"/>
        <v>7.014990525424326E-3</v>
      </c>
      <c r="W24" s="2">
        <f t="shared" si="22"/>
        <v>1.1651178571869236E-2</v>
      </c>
      <c r="X24" s="9">
        <f t="shared" si="23"/>
        <v>1.1651178571869236</v>
      </c>
      <c r="Y24" s="7">
        <f t="shared" si="24"/>
        <v>1.90965295767071E-2</v>
      </c>
      <c r="Z24" s="7">
        <f t="shared" si="25"/>
        <v>1.1307155670418671E-2</v>
      </c>
      <c r="AA24" s="7">
        <f t="shared" si="3"/>
        <v>4.522862268167469E-3</v>
      </c>
      <c r="AB24" s="7">
        <f t="shared" si="26"/>
        <v>0.29340002621388506</v>
      </c>
      <c r="AC24" s="7">
        <f t="shared" si="27"/>
        <v>0.67932338851953644</v>
      </c>
      <c r="AD24" s="7">
        <f t="shared" si="4"/>
        <v>4.522862268167469E-3</v>
      </c>
      <c r="AE24" s="2">
        <f t="shared" si="28"/>
        <v>8.3610134429595826E-5</v>
      </c>
      <c r="AF24" s="8">
        <f t="shared" si="39"/>
        <v>0.11851365071249041</v>
      </c>
      <c r="AG24" s="2">
        <f t="shared" si="37"/>
        <v>3.3932944661645563</v>
      </c>
      <c r="AH24" s="2">
        <f t="shared" si="40"/>
        <v>0.11710380669904503</v>
      </c>
      <c r="AI24" s="9">
        <f t="shared" si="29"/>
        <v>0.29275236829465318</v>
      </c>
      <c r="AJ24" s="9">
        <f t="shared" si="5"/>
        <v>8.1970663122502896E-2</v>
      </c>
      <c r="AK24" s="9">
        <f t="shared" si="6"/>
        <v>0.65927833339955899</v>
      </c>
      <c r="AL24" s="2">
        <f t="shared" si="30"/>
        <v>3.0287759855672195E-3</v>
      </c>
      <c r="AM24" s="2">
        <f t="shared" si="31"/>
        <v>1.1928456052479499E-2</v>
      </c>
      <c r="AN24" s="2"/>
      <c r="AO24">
        <f t="shared" si="38"/>
        <v>0.44000000000000011</v>
      </c>
      <c r="AP24">
        <f t="shared" si="7"/>
        <v>7.4320000000000022</v>
      </c>
      <c r="AQ24">
        <f t="shared" si="32"/>
        <v>2.1799999999999997</v>
      </c>
      <c r="AR24" s="2">
        <f t="shared" si="33"/>
        <v>0.12042360602299462</v>
      </c>
      <c r="AS24">
        <f t="shared" si="8"/>
        <v>1.9819999999999995</v>
      </c>
      <c r="AT24" s="2">
        <f t="shared" si="9"/>
        <v>0.11746895112519086</v>
      </c>
      <c r="AV24" t="s">
        <v>104</v>
      </c>
      <c r="AW24">
        <v>1.22</v>
      </c>
      <c r="AX24">
        <v>0.11859</v>
      </c>
      <c r="AY24">
        <v>1.2999999999999999E-2</v>
      </c>
    </row>
    <row r="25" spans="1:51">
      <c r="A25" s="18">
        <f>0.1296-0.435*(EXP(0.00000000001666*1000000000*$A$23)-1)</f>
        <v>0.11710380669904503</v>
      </c>
      <c r="B25">
        <f t="shared" si="10"/>
        <v>24</v>
      </c>
      <c r="C25" s="5">
        <f t="shared" si="11"/>
        <v>5.5278130594543021E-5</v>
      </c>
      <c r="D25" s="5">
        <f t="shared" si="12"/>
        <v>3.2730472062558355E-5</v>
      </c>
      <c r="E25" s="6">
        <f t="shared" si="13"/>
        <v>2.4202365730702866E-7</v>
      </c>
      <c r="F25" s="4">
        <f t="shared" si="41"/>
        <v>7.9183540025660527E-4</v>
      </c>
      <c r="G25" s="8">
        <f t="shared" si="42"/>
        <v>5.5321936462244577E-5</v>
      </c>
      <c r="H25" s="8">
        <f t="shared" si="42"/>
        <v>3.2756409747381644E-5</v>
      </c>
      <c r="I25" s="4">
        <f t="shared" si="42"/>
        <v>2.4221545207647196E-7</v>
      </c>
      <c r="J25" s="4">
        <f t="shared" si="15"/>
        <v>5.7104655979870249E-58</v>
      </c>
      <c r="K25" s="4">
        <f t="shared" si="16"/>
        <v>4.6893234626650623E-60</v>
      </c>
      <c r="L25" s="2">
        <f t="shared" si="0"/>
        <v>4.6893234626650625E-54</v>
      </c>
      <c r="M25" s="2">
        <f t="shared" si="17"/>
        <v>3.499690633088147</v>
      </c>
      <c r="N25" s="2">
        <f t="shared" si="34"/>
        <v>3.4037174278643163</v>
      </c>
      <c r="O25" s="4">
        <f t="shared" si="18"/>
        <v>0.83658225750848181</v>
      </c>
      <c r="P25" s="1">
        <f t="shared" si="19"/>
        <v>0.75042635093494992</v>
      </c>
      <c r="Q25" s="1">
        <f t="shared" si="1"/>
        <v>285.16201335528098</v>
      </c>
      <c r="R25" s="2">
        <f t="shared" si="35"/>
        <v>1.007286531943662E-2</v>
      </c>
      <c r="S25" s="2">
        <f t="shared" si="36"/>
        <v>3.267747488841069E-2</v>
      </c>
      <c r="T25" s="2">
        <f t="shared" si="2"/>
        <v>9.6005251848754018E-3</v>
      </c>
      <c r="U25" s="2">
        <f t="shared" si="20"/>
        <v>4.5115249928925759E-2</v>
      </c>
      <c r="V25" s="2">
        <f t="shared" si="21"/>
        <v>7.0134849683941777E-3</v>
      </c>
      <c r="W25" s="2">
        <f t="shared" si="22"/>
        <v>1.1196852967837304E-2</v>
      </c>
      <c r="X25" s="9">
        <f t="shared" si="23"/>
        <v>1.1196852967837303</v>
      </c>
      <c r="Y25" s="7">
        <f t="shared" si="24"/>
        <v>1.7231186803732385E-2</v>
      </c>
      <c r="Z25" s="7">
        <f t="shared" si="25"/>
        <v>1.0202676396946804E-2</v>
      </c>
      <c r="AA25" s="7">
        <f t="shared" si="3"/>
        <v>4.0810705587787221E-3</v>
      </c>
      <c r="AB25" s="7">
        <f t="shared" si="26"/>
        <v>0.29404473219545091</v>
      </c>
      <c r="AC25" s="7">
        <f t="shared" si="27"/>
        <v>0.68134312613747705</v>
      </c>
      <c r="AD25" s="7">
        <f t="shared" si="4"/>
        <v>4.0810705587787221E-3</v>
      </c>
      <c r="AE25" s="2">
        <f t="shared" si="28"/>
        <v>7.5443123801867726E-5</v>
      </c>
      <c r="AF25" s="8">
        <f t="shared" si="39"/>
        <v>0.11839982712187895</v>
      </c>
      <c r="AG25" s="2">
        <f t="shared" si="37"/>
        <v>3.4037174278643163</v>
      </c>
      <c r="AH25" s="2">
        <f t="shared" si="40"/>
        <v>0.11710380669904503</v>
      </c>
      <c r="AI25" s="9">
        <f t="shared" si="29"/>
        <v>0.29244125671803312</v>
      </c>
      <c r="AJ25" s="9">
        <f t="shared" si="5"/>
        <v>8.1883551881049274E-2</v>
      </c>
      <c r="AK25" s="9">
        <f t="shared" si="6"/>
        <v>0.65857771012901067</v>
      </c>
      <c r="AL25" s="2">
        <f t="shared" si="30"/>
        <v>3.0258581098513274E-3</v>
      </c>
      <c r="AM25" s="2">
        <f t="shared" si="31"/>
        <v>1.1047678118330562E-2</v>
      </c>
      <c r="AN25" s="2"/>
      <c r="AO25">
        <f t="shared" si="38"/>
        <v>0.46000000000000013</v>
      </c>
      <c r="AP25">
        <f t="shared" si="7"/>
        <v>7.7380000000000022</v>
      </c>
      <c r="AQ25">
        <f t="shared" si="32"/>
        <v>2.1199999999999992</v>
      </c>
      <c r="AR25" s="2">
        <f t="shared" si="33"/>
        <v>0.12067273333075243</v>
      </c>
      <c r="AS25">
        <f t="shared" si="8"/>
        <v>1.9129999999999991</v>
      </c>
      <c r="AT25" s="2">
        <f t="shared" si="9"/>
        <v>0.11749931764829855</v>
      </c>
      <c r="AW25">
        <v>1.22</v>
      </c>
      <c r="AX25">
        <v>0.11774999999999999</v>
      </c>
      <c r="AY25">
        <v>1.2999999999999999E-2</v>
      </c>
    </row>
    <row r="26" spans="1:51">
      <c r="A26" t="s">
        <v>28</v>
      </c>
      <c r="B26">
        <f t="shared" si="10"/>
        <v>25</v>
      </c>
      <c r="C26" s="5">
        <f t="shared" si="11"/>
        <v>4.9735116049175217E-5</v>
      </c>
      <c r="D26" s="5">
        <f t="shared" si="12"/>
        <v>2.9448423976485311E-5</v>
      </c>
      <c r="E26" s="6">
        <f t="shared" si="13"/>
        <v>2.1775473507056637E-7</v>
      </c>
      <c r="F26" s="4">
        <f t="shared" si="41"/>
        <v>7.1243410549587415E-4</v>
      </c>
      <c r="G26" s="8">
        <f t="shared" si="42"/>
        <v>4.9770574303759333E-5</v>
      </c>
      <c r="H26" s="8">
        <f t="shared" si="42"/>
        <v>2.946941899564696E-5</v>
      </c>
      <c r="I26" s="4">
        <f t="shared" si="42"/>
        <v>2.1790998157336722E-7</v>
      </c>
      <c r="J26" s="4">
        <f t="shared" si="15"/>
        <v>2.0594829188866924E-60</v>
      </c>
      <c r="K26" s="4">
        <f t="shared" si="16"/>
        <v>1.6912073817409303E-62</v>
      </c>
      <c r="L26" s="2">
        <f t="shared" si="0"/>
        <v>1.6912073817409303E-56</v>
      </c>
      <c r="M26" s="2">
        <f t="shared" si="17"/>
        <v>3.4997216990832061</v>
      </c>
      <c r="N26" s="2">
        <f t="shared" si="34"/>
        <v>3.4131467514947085</v>
      </c>
      <c r="O26" s="4">
        <f t="shared" si="18"/>
        <v>0.82663378818452315</v>
      </c>
      <c r="P26" s="1">
        <f t="shared" si="19"/>
        <v>0.74150243046549047</v>
      </c>
      <c r="Q26" s="1">
        <f t="shared" si="1"/>
        <v>281.77092357688639</v>
      </c>
      <c r="R26" s="2">
        <f t="shared" si="35"/>
        <v>1.0064759389091208E-2</v>
      </c>
      <c r="S26" s="2">
        <f t="shared" si="36"/>
        <v>3.0210365738586858E-2</v>
      </c>
      <c r="T26" s="2">
        <f t="shared" si="2"/>
        <v>8.8511769162450838E-3</v>
      </c>
      <c r="U26" s="2">
        <f t="shared" si="20"/>
        <v>4.1593876486114109E-2</v>
      </c>
      <c r="V26" s="2">
        <f t="shared" si="21"/>
        <v>7.0121308353390532E-3</v>
      </c>
      <c r="W26" s="2">
        <f t="shared" si="22"/>
        <v>1.0785838970338975E-2</v>
      </c>
      <c r="X26" s="9">
        <f t="shared" si="23"/>
        <v>1.0785838970338975</v>
      </c>
      <c r="Y26" s="7">
        <f t="shared" si="24"/>
        <v>1.5543670223066451E-2</v>
      </c>
      <c r="Z26" s="7">
        <f t="shared" si="25"/>
        <v>9.2034889478682883E-3</v>
      </c>
      <c r="AA26" s="7">
        <f t="shared" si="3"/>
        <v>3.6813955791473157E-3</v>
      </c>
      <c r="AB26" s="7">
        <f t="shared" si="26"/>
        <v>0.29462797296120274</v>
      </c>
      <c r="AC26" s="7">
        <f t="shared" si="27"/>
        <v>0.68317030873380125</v>
      </c>
      <c r="AD26" s="7">
        <f t="shared" si="4"/>
        <v>3.6813955791473157E-3</v>
      </c>
      <c r="AE26" s="2">
        <f t="shared" si="28"/>
        <v>6.8054687720070517E-5</v>
      </c>
      <c r="AF26" s="8">
        <f t="shared" si="39"/>
        <v>0.11829866904549682</v>
      </c>
      <c r="AG26" s="2">
        <f t="shared" si="37"/>
        <v>3.413146751494708</v>
      </c>
      <c r="AH26" s="2">
        <f t="shared" si="40"/>
        <v>0.11710380669904503</v>
      </c>
      <c r="AI26" s="9">
        <f t="shared" si="29"/>
        <v>0.29213047576354828</v>
      </c>
      <c r="AJ26" s="9">
        <f t="shared" si="5"/>
        <v>8.1796533213793529E-2</v>
      </c>
      <c r="AK26" s="9">
        <f t="shared" si="6"/>
        <v>0.65787783141951084</v>
      </c>
      <c r="AL26" s="2">
        <f t="shared" si="30"/>
        <v>3.0232365173583874E-3</v>
      </c>
      <c r="AM26" s="2">
        <f t="shared" si="31"/>
        <v>1.025174404660637E-2</v>
      </c>
      <c r="AN26" s="2"/>
      <c r="AO26">
        <f t="shared" si="38"/>
        <v>0.48000000000000015</v>
      </c>
      <c r="AP26">
        <f t="shared" si="7"/>
        <v>8.0440000000000023</v>
      </c>
      <c r="AQ26">
        <f t="shared" si="32"/>
        <v>2.0599999999999996</v>
      </c>
      <c r="AR26" s="2">
        <f t="shared" si="33"/>
        <v>0.12093637290886503</v>
      </c>
      <c r="AS26">
        <f t="shared" si="8"/>
        <v>1.8439999999999994</v>
      </c>
      <c r="AT26" s="2">
        <f t="shared" si="9"/>
        <v>0.11753195672031559</v>
      </c>
      <c r="AV26" t="s">
        <v>105</v>
      </c>
      <c r="AW26">
        <v>2.99</v>
      </c>
      <c r="AY26">
        <v>4.2000000000000003E-2</v>
      </c>
    </row>
    <row r="27" spans="1:51">
      <c r="A27" s="1">
        <v>1000000</v>
      </c>
      <c r="B27">
        <f t="shared" si="10"/>
        <v>26</v>
      </c>
      <c r="C27" s="5">
        <f t="shared" si="11"/>
        <v>4.474792728734417E-5</v>
      </c>
      <c r="D27" s="5">
        <f t="shared" si="12"/>
        <v>2.6495483262243244E-5</v>
      </c>
      <c r="E27" s="6">
        <f t="shared" si="13"/>
        <v>1.9591937901136532E-7</v>
      </c>
      <c r="F27" s="4">
        <f t="shared" si="41"/>
        <v>6.4099477556727531E-4</v>
      </c>
      <c r="G27" s="8">
        <f t="shared" si="42"/>
        <v>4.4776628872518967E-5</v>
      </c>
      <c r="H27" s="8">
        <f t="shared" si="42"/>
        <v>2.6512477621886217E-5</v>
      </c>
      <c r="I27" s="4">
        <f t="shared" si="42"/>
        <v>1.9604504285961419E-7</v>
      </c>
      <c r="J27" s="4">
        <f t="shared" si="15"/>
        <v>7.4275377732442595E-63</v>
      </c>
      <c r="K27" s="4">
        <f t="shared" si="16"/>
        <v>6.0993497907041323E-65</v>
      </c>
      <c r="L27" s="2">
        <f t="shared" si="0"/>
        <v>6.099349790704132E-59</v>
      </c>
      <c r="M27" s="2">
        <f t="shared" si="17"/>
        <v>3.4997496415026026</v>
      </c>
      <c r="N27" s="2">
        <f t="shared" si="34"/>
        <v>3.4216725862114283</v>
      </c>
      <c r="O27" s="4">
        <f t="shared" si="18"/>
        <v>0.8168036240732337</v>
      </c>
      <c r="P27" s="1">
        <f t="shared" si="19"/>
        <v>0.73268463147810048</v>
      </c>
      <c r="Q27" s="1">
        <f t="shared" si="1"/>
        <v>278.42015996167817</v>
      </c>
      <c r="R27" s="2">
        <f t="shared" si="35"/>
        <v>1.0057556021363429E-2</v>
      </c>
      <c r="S27" s="2">
        <f t="shared" si="36"/>
        <v>2.800703530425892E-2</v>
      </c>
      <c r="T27" s="2">
        <f t="shared" si="2"/>
        <v>8.1851885586952354E-3</v>
      </c>
      <c r="U27" s="2">
        <f t="shared" si="20"/>
        <v>3.8464231948755805E-2</v>
      </c>
      <c r="V27" s="2">
        <f t="shared" si="21"/>
        <v>7.0109128555617016E-3</v>
      </c>
      <c r="W27" s="2">
        <f t="shared" si="22"/>
        <v>1.041420707538156E-2</v>
      </c>
      <c r="X27" s="9">
        <f t="shared" si="23"/>
        <v>1.0414207075381561</v>
      </c>
      <c r="Y27" s="7">
        <f t="shared" si="24"/>
        <v>1.4017846313267633E-2</v>
      </c>
      <c r="Z27" s="7">
        <f t="shared" si="25"/>
        <v>8.3000405802242539E-3</v>
      </c>
      <c r="AA27" s="7">
        <f t="shared" si="3"/>
        <v>3.3200162320897019E-3</v>
      </c>
      <c r="AB27" s="7">
        <f t="shared" si="26"/>
        <v>0.29515532586547821</v>
      </c>
      <c r="AC27" s="7">
        <f t="shared" si="27"/>
        <v>0.68482240808201122</v>
      </c>
      <c r="AD27" s="7">
        <f t="shared" si="4"/>
        <v>3.3200162320897019E-3</v>
      </c>
      <c r="AE27" s="2">
        <f t="shared" si="28"/>
        <v>6.1374188957102676E-5</v>
      </c>
      <c r="AF27" s="8">
        <f t="shared" si="39"/>
        <v>0.1182087641188253</v>
      </c>
      <c r="AG27" s="2">
        <f t="shared" si="37"/>
        <v>3.4216725862114283</v>
      </c>
      <c r="AH27" s="2">
        <f t="shared" si="40"/>
        <v>0.11710380669904503</v>
      </c>
      <c r="AI27" s="9">
        <f t="shared" si="29"/>
        <v>0.2918200250798425</v>
      </c>
      <c r="AJ27" s="9">
        <f t="shared" si="5"/>
        <v>8.1709607022355912E-2</v>
      </c>
      <c r="AK27" s="9">
        <f t="shared" si="6"/>
        <v>0.65717869647980542</v>
      </c>
      <c r="AL27" s="2">
        <f t="shared" si="30"/>
        <v>3.0208810444619545E-3</v>
      </c>
      <c r="AM27" s="2">
        <f t="shared" si="31"/>
        <v>9.532864779550794E-3</v>
      </c>
      <c r="AN27" s="2"/>
      <c r="AO27">
        <f t="shared" si="38"/>
        <v>0.50000000000000011</v>
      </c>
      <c r="AP27">
        <f t="shared" si="7"/>
        <v>8.3500000000000014</v>
      </c>
      <c r="AQ27">
        <f t="shared" si="32"/>
        <v>1.9999999999999996</v>
      </c>
      <c r="AR27" s="2">
        <f t="shared" si="33"/>
        <v>0.12121583086166442</v>
      </c>
      <c r="AS27">
        <f t="shared" si="8"/>
        <v>1.7749999999999995</v>
      </c>
      <c r="AT27" s="2">
        <f t="shared" si="9"/>
        <v>0.11756713336525568</v>
      </c>
      <c r="AV27" t="s">
        <v>106</v>
      </c>
      <c r="AW27">
        <v>3.55</v>
      </c>
      <c r="AX27">
        <v>0.12684999999999999</v>
      </c>
      <c r="AY27">
        <v>5.6000000000000001E-2</v>
      </c>
    </row>
    <row r="28" spans="1:51">
      <c r="A28" t="s">
        <v>29</v>
      </c>
      <c r="B28">
        <f t="shared" si="10"/>
        <v>27</v>
      </c>
      <c r="C28" s="5">
        <f t="shared" si="11"/>
        <v>4.026082887860573E-5</v>
      </c>
      <c r="D28" s="5">
        <f t="shared" si="12"/>
        <v>2.3838648678121801E-5</v>
      </c>
      <c r="E28" s="6">
        <f t="shared" si="13"/>
        <v>1.7627356328100065E-7</v>
      </c>
      <c r="F28" s="4">
        <f t="shared" si="41"/>
        <v>5.7671902444726675E-4</v>
      </c>
      <c r="G28" s="8">
        <f t="shared" si="42"/>
        <v>4.028406146323358E-5</v>
      </c>
      <c r="H28" s="8">
        <f t="shared" si="42"/>
        <v>2.3852404813756712E-5</v>
      </c>
      <c r="I28" s="4">
        <f t="shared" si="42"/>
        <v>1.7637528226172323E-7</v>
      </c>
      <c r="J28" s="4">
        <f t="shared" si="15"/>
        <v>2.6787460515959499E-65</v>
      </c>
      <c r="K28" s="4">
        <f t="shared" si="16"/>
        <v>2.1997342414072665E-67</v>
      </c>
      <c r="L28" s="2">
        <f t="shared" si="0"/>
        <v>2.1997342414072664E-61</v>
      </c>
      <c r="M28" s="2">
        <f t="shared" si="17"/>
        <v>3.4997747751714527</v>
      </c>
      <c r="N28" s="2">
        <f t="shared" si="34"/>
        <v>3.4293777623382735</v>
      </c>
      <c r="O28" s="4">
        <f t="shared" si="18"/>
        <v>0.80709035831262377</v>
      </c>
      <c r="P28" s="1">
        <f t="shared" si="19"/>
        <v>0.72397169199728462</v>
      </c>
      <c r="Q28" s="1">
        <f t="shared" si="1"/>
        <v>275.10924295896814</v>
      </c>
      <c r="R28" s="2">
        <f t="shared" si="35"/>
        <v>1.0051154545963023E-2</v>
      </c>
      <c r="S28" s="2">
        <f t="shared" si="36"/>
        <v>2.6040187601797989E-2</v>
      </c>
      <c r="T28" s="2">
        <f t="shared" si="2"/>
        <v>7.5932689270262399E-3</v>
      </c>
      <c r="U28" s="2">
        <f t="shared" si="20"/>
        <v>3.5682654732266159E-2</v>
      </c>
      <c r="V28" s="2">
        <f t="shared" si="21"/>
        <v>7.0098173061765153E-3</v>
      </c>
      <c r="W28" s="2">
        <f t="shared" si="22"/>
        <v>1.0078346798922737E-2</v>
      </c>
      <c r="X28" s="9">
        <f t="shared" si="23"/>
        <v>1.0078346798922737</v>
      </c>
      <c r="Y28" s="7">
        <f t="shared" si="24"/>
        <v>1.2638891365842486E-2</v>
      </c>
      <c r="Z28" s="7">
        <f t="shared" si="25"/>
        <v>7.4835540981962037E-3</v>
      </c>
      <c r="AA28" s="7">
        <f t="shared" si="3"/>
        <v>2.9934216392784817E-3</v>
      </c>
      <c r="AB28" s="7">
        <f t="shared" si="26"/>
        <v>0.29563191529229721</v>
      </c>
      <c r="AC28" s="7">
        <f t="shared" si="27"/>
        <v>0.68631547710286855</v>
      </c>
      <c r="AD28" s="7">
        <f t="shared" si="4"/>
        <v>2.9934216392784817E-3</v>
      </c>
      <c r="AE28" s="2">
        <f t="shared" si="28"/>
        <v>5.5336725026106372E-5</v>
      </c>
      <c r="AF28" s="8">
        <f t="shared" si="39"/>
        <v>0.11812885808071316</v>
      </c>
      <c r="AG28" s="2">
        <f t="shared" si="37"/>
        <v>3.4293777623382735</v>
      </c>
      <c r="AH28" s="2">
        <f t="shared" si="40"/>
        <v>0.11710380669904503</v>
      </c>
      <c r="AI28" s="9">
        <f t="shared" si="29"/>
        <v>0.29150990431593282</v>
      </c>
      <c r="AJ28" s="9">
        <f t="shared" si="5"/>
        <v>8.1622773208461202E-2</v>
      </c>
      <c r="AK28" s="9">
        <f t="shared" si="6"/>
        <v>0.65648030451948081</v>
      </c>
      <c r="AL28" s="2">
        <f t="shared" si="30"/>
        <v>3.0187646134772991E-3</v>
      </c>
      <c r="AM28" s="2">
        <f t="shared" si="31"/>
        <v>8.883893890265197E-3</v>
      </c>
      <c r="AN28" s="2"/>
      <c r="AO28">
        <f t="shared" si="38"/>
        <v>0.52000000000000013</v>
      </c>
      <c r="AP28">
        <f t="shared" si="7"/>
        <v>8.6560000000000024</v>
      </c>
      <c r="AQ28">
        <f t="shared" si="32"/>
        <v>1.9399999999999995</v>
      </c>
      <c r="AR28" s="2">
        <f t="shared" si="33"/>
        <v>0.12151257487339982</v>
      </c>
      <c r="AS28">
        <f t="shared" si="8"/>
        <v>1.7059999999999995</v>
      </c>
      <c r="AT28" s="2">
        <f t="shared" si="9"/>
        <v>0.1176051554832331</v>
      </c>
    </row>
    <row r="29" spans="1:51">
      <c r="A29" s="1">
        <v>380</v>
      </c>
      <c r="B29">
        <f t="shared" si="10"/>
        <v>28</v>
      </c>
      <c r="C29" s="5">
        <f t="shared" si="11"/>
        <v>3.6223674262803538E-5</v>
      </c>
      <c r="D29" s="5">
        <f t="shared" si="12"/>
        <v>2.1448228181923137E-5</v>
      </c>
      <c r="E29" s="6">
        <f t="shared" si="13"/>
        <v>1.5859773172299829E-7</v>
      </c>
      <c r="F29" s="4">
        <f t="shared" si="41"/>
        <v>5.1888852427081709E-4</v>
      </c>
      <c r="G29" s="8">
        <f t="shared" si="42"/>
        <v>3.6242480069802877E-5</v>
      </c>
      <c r="H29" s="8">
        <f t="shared" si="42"/>
        <v>2.1459363199225373E-5</v>
      </c>
      <c r="I29" s="4">
        <f t="shared" si="42"/>
        <v>1.5868006898982761E-7</v>
      </c>
      <c r="J29" s="4">
        <f t="shared" si="15"/>
        <v>9.6609140579390689E-68</v>
      </c>
      <c r="K29" s="4">
        <f t="shared" si="16"/>
        <v>7.9333550277676236E-70</v>
      </c>
      <c r="L29" s="2">
        <f t="shared" si="0"/>
        <v>7.9333550277676242E-64</v>
      </c>
      <c r="M29" s="2">
        <f t="shared" si="17"/>
        <v>3.4997973830387843</v>
      </c>
      <c r="N29" s="2">
        <f t="shared" si="34"/>
        <v>3.4363382201494606</v>
      </c>
      <c r="O29" s="4">
        <f t="shared" si="18"/>
        <v>0.79749260077082651</v>
      </c>
      <c r="P29" s="1">
        <f t="shared" si="19"/>
        <v>0.71536236505470796</v>
      </c>
      <c r="Q29" s="1">
        <f t="shared" si="1"/>
        <v>271.83769872078904</v>
      </c>
      <c r="R29" s="2">
        <f t="shared" si="35"/>
        <v>1.0045465556980361E-2</v>
      </c>
      <c r="S29" s="2">
        <f t="shared" si="36"/>
        <v>2.4285172681976722E-2</v>
      </c>
      <c r="T29" s="2">
        <f t="shared" si="2"/>
        <v>7.0671660139788161E-3</v>
      </c>
      <c r="U29" s="2">
        <f t="shared" si="20"/>
        <v>3.321036660704331E-2</v>
      </c>
      <c r="V29" s="2">
        <f t="shared" si="21"/>
        <v>7.0088318537420737E-3</v>
      </c>
      <c r="W29" s="2">
        <f t="shared" si="22"/>
        <v>9.7749479867138226E-3</v>
      </c>
      <c r="X29" s="9">
        <f t="shared" si="23"/>
        <v>0.97749479867138223</v>
      </c>
      <c r="Y29" s="7">
        <f t="shared" si="24"/>
        <v>1.1393214748322967E-2</v>
      </c>
      <c r="Z29" s="7">
        <f t="shared" si="25"/>
        <v>6.7459824167701724E-3</v>
      </c>
      <c r="AA29" s="7">
        <f t="shared" si="3"/>
        <v>2.698392966708069E-3</v>
      </c>
      <c r="AB29" s="7">
        <f t="shared" si="26"/>
        <v>0.29606243923001341</v>
      </c>
      <c r="AC29" s="7">
        <f t="shared" si="27"/>
        <v>0.68766423307553859</v>
      </c>
      <c r="AD29" s="7">
        <f t="shared" si="4"/>
        <v>2.698392966708069E-3</v>
      </c>
      <c r="AE29" s="2">
        <f t="shared" si="28"/>
        <v>4.9882792204006111E-5</v>
      </c>
      <c r="AF29" s="8">
        <f t="shared" si="39"/>
        <v>0.11805783695356732</v>
      </c>
      <c r="AG29" s="2">
        <f t="shared" si="37"/>
        <v>3.4363382201494601</v>
      </c>
      <c r="AH29" s="2">
        <f t="shared" si="40"/>
        <v>0.11710380669904503</v>
      </c>
      <c r="AI29" s="9">
        <f t="shared" si="29"/>
        <v>0.29120011312120947</v>
      </c>
      <c r="AJ29" s="9">
        <f t="shared" si="5"/>
        <v>8.1536031673938664E-2</v>
      </c>
      <c r="AK29" s="9">
        <f t="shared" si="6"/>
        <v>0.6557826547489638</v>
      </c>
      <c r="AL29" s="2">
        <f t="shared" si="30"/>
        <v>3.0168629140672268E-3</v>
      </c>
      <c r="AM29" s="2">
        <f t="shared" si="31"/>
        <v>8.2982885368747313E-3</v>
      </c>
      <c r="AN29" s="2"/>
      <c r="AO29">
        <f t="shared" si="38"/>
        <v>0.54000000000000015</v>
      </c>
      <c r="AP29">
        <f t="shared" si="7"/>
        <v>8.9620000000000015</v>
      </c>
      <c r="AQ29">
        <f t="shared" si="32"/>
        <v>1.8799999999999994</v>
      </c>
      <c r="AR29" s="2">
        <f t="shared" si="33"/>
        <v>0.12182825999226729</v>
      </c>
      <c r="AS29">
        <f t="shared" si="8"/>
        <v>1.6369999999999993</v>
      </c>
      <c r="AT29" s="2">
        <f t="shared" si="9"/>
        <v>0.11764638288666006</v>
      </c>
    </row>
    <row r="30" spans="1:51">
      <c r="A30" t="s">
        <v>58</v>
      </c>
      <c r="B30">
        <f t="shared" si="10"/>
        <v>29</v>
      </c>
      <c r="C30" s="5">
        <f t="shared" si="11"/>
        <v>3.2591345326100912E-5</v>
      </c>
      <c r="D30" s="5">
        <f t="shared" si="12"/>
        <v>1.9297507100980793E-5</v>
      </c>
      <c r="E30" s="6">
        <f t="shared" si="13"/>
        <v>1.4269434417447465E-7</v>
      </c>
      <c r="F30" s="4">
        <f t="shared" si="41"/>
        <v>4.6685697749956093E-4</v>
      </c>
      <c r="G30" s="8">
        <f t="shared" si="42"/>
        <v>3.2606567929851279E-5</v>
      </c>
      <c r="H30" s="8">
        <f t="shared" si="42"/>
        <v>1.9306520484780351E-5</v>
      </c>
      <c r="I30" s="4">
        <f t="shared" si="42"/>
        <v>1.4276099314023694E-7</v>
      </c>
      <c r="J30" s="4">
        <f t="shared" si="15"/>
        <v>3.4842145779096315E-70</v>
      </c>
      <c r="K30" s="4">
        <f t="shared" si="16"/>
        <v>2.861169354546281E-72</v>
      </c>
      <c r="L30" s="2">
        <f t="shared" si="0"/>
        <v>2.8611693545462808E-66</v>
      </c>
      <c r="M30" s="2">
        <f t="shared" si="17"/>
        <v>3.4998177194325475</v>
      </c>
      <c r="N30" s="2">
        <f t="shared" si="34"/>
        <v>3.4426234478789968</v>
      </c>
      <c r="O30" s="4">
        <f t="shared" si="18"/>
        <v>0.78800897784714519</v>
      </c>
      <c r="P30" s="1">
        <f t="shared" si="19"/>
        <v>0.7068554185107343</v>
      </c>
      <c r="Q30" s="1">
        <f t="shared" si="1"/>
        <v>268.60505903407903</v>
      </c>
      <c r="R30" s="2">
        <f t="shared" si="35"/>
        <v>1.0040409645209211E-2</v>
      </c>
      <c r="S30" s="2">
        <f t="shared" si="36"/>
        <v>2.2719765726793757E-2</v>
      </c>
      <c r="T30" s="2">
        <f t="shared" si="2"/>
        <v>6.5995500439618004E-3</v>
      </c>
      <c r="U30" s="2">
        <f t="shared" si="20"/>
        <v>3.1012923138918236E-2</v>
      </c>
      <c r="V30" s="2">
        <f t="shared" si="21"/>
        <v>7.0079454123786007E-3</v>
      </c>
      <c r="W30" s="2">
        <f t="shared" si="22"/>
        <v>9.5009817219461092E-3</v>
      </c>
      <c r="X30" s="9">
        <f t="shared" si="23"/>
        <v>0.9500981721946109</v>
      </c>
      <c r="Y30" s="7">
        <f t="shared" si="24"/>
        <v>1.026838051602773E-2</v>
      </c>
      <c r="Z30" s="7">
        <f t="shared" si="25"/>
        <v>6.079962147647994E-3</v>
      </c>
      <c r="AA30" s="7">
        <f t="shared" si="3"/>
        <v>2.4319848590591978E-3</v>
      </c>
      <c r="AB30" s="7">
        <f t="shared" si="26"/>
        <v>0.29645119640703399</v>
      </c>
      <c r="AC30" s="7">
        <f t="shared" si="27"/>
        <v>0.68888214261417691</v>
      </c>
      <c r="AD30" s="7">
        <f t="shared" si="4"/>
        <v>2.4319848590591978E-3</v>
      </c>
      <c r="AE30" s="2">
        <f t="shared" si="28"/>
        <v>4.495794232510822E-5</v>
      </c>
      <c r="AF30" s="8">
        <f t="shared" si="39"/>
        <v>0.11799471125622109</v>
      </c>
      <c r="AG30" s="2">
        <f t="shared" si="37"/>
        <v>3.4426234478789972</v>
      </c>
      <c r="AH30" s="2">
        <f t="shared" si="40"/>
        <v>0.11710380669904503</v>
      </c>
      <c r="AI30" s="9">
        <f t="shared" si="29"/>
        <v>0.29089065114543511</v>
      </c>
      <c r="AJ30" s="9">
        <f t="shared" si="5"/>
        <v>8.1449382320721839E-2</v>
      </c>
      <c r="AK30" s="9">
        <f t="shared" si="6"/>
        <v>0.65508574637951988</v>
      </c>
      <c r="AL30" s="2">
        <f t="shared" si="30"/>
        <v>3.0151541180885081E-3</v>
      </c>
      <c r="AM30" s="2">
        <f t="shared" si="31"/>
        <v>7.7700698900978063E-3</v>
      </c>
      <c r="AN30" s="2"/>
      <c r="AO30">
        <f t="shared" si="38"/>
        <v>0.56000000000000016</v>
      </c>
      <c r="AP30">
        <f t="shared" si="7"/>
        <v>9.2680000000000025</v>
      </c>
      <c r="AQ30">
        <f t="shared" si="32"/>
        <v>1.8199999999999994</v>
      </c>
      <c r="AR30" s="2">
        <f t="shared" si="33"/>
        <v>0.12216475951457657</v>
      </c>
      <c r="AS30">
        <f t="shared" si="8"/>
        <v>1.5679999999999994</v>
      </c>
      <c r="AT30" s="2">
        <f t="shared" si="9"/>
        <v>0.11769123872227638</v>
      </c>
      <c r="AV30" t="s">
        <v>51</v>
      </c>
      <c r="AW30">
        <v>4.2</v>
      </c>
      <c r="AX30">
        <v>0.12959999999999999</v>
      </c>
      <c r="AY30">
        <v>6.7500000000000004E-2</v>
      </c>
    </row>
    <row r="31" spans="1:51">
      <c r="A31">
        <v>320</v>
      </c>
      <c r="B31">
        <f t="shared" si="10"/>
        <v>30</v>
      </c>
      <c r="C31" s="5">
        <f t="shared" si="11"/>
        <v>2.932324817352615E-5</v>
      </c>
      <c r="D31" s="5">
        <f t="shared" si="12"/>
        <v>1.7362449576429948E-5</v>
      </c>
      <c r="E31" s="6">
        <f t="shared" si="13"/>
        <v>1.2838566881237922E-7</v>
      </c>
      <c r="F31" s="4">
        <f t="shared" si="41"/>
        <v>4.2004289408079245E-4</v>
      </c>
      <c r="G31" s="8">
        <f t="shared" si="42"/>
        <v>2.9335570371404468E-5</v>
      </c>
      <c r="H31" s="8">
        <f t="shared" si="42"/>
        <v>1.7369745614647372E-5</v>
      </c>
      <c r="I31" s="4">
        <f t="shared" si="42"/>
        <v>1.2843961896164251E-7</v>
      </c>
      <c r="J31" s="4">
        <f t="shared" si="15"/>
        <v>1.2565841236256398E-72</v>
      </c>
      <c r="K31" s="4">
        <f t="shared" si="16"/>
        <v>1.0318824818430359E-74</v>
      </c>
      <c r="L31" s="2">
        <f t="shared" si="0"/>
        <v>1.0318824818430358E-68</v>
      </c>
      <c r="M31" s="2">
        <f t="shared" si="17"/>
        <v>3.499836012977025</v>
      </c>
      <c r="N31" s="2">
        <f t="shared" si="34"/>
        <v>3.4482969195966646</v>
      </c>
      <c r="O31" s="4">
        <f t="shared" si="18"/>
        <v>0.77863813227546863</v>
      </c>
      <c r="P31" s="1">
        <f t="shared" si="19"/>
        <v>0.69844963487808687</v>
      </c>
      <c r="Q31" s="1">
        <f t="shared" si="1"/>
        <v>265.41086125367303</v>
      </c>
      <c r="R31" s="2">
        <f t="shared" si="35"/>
        <v>1.0035916274592509E-2</v>
      </c>
      <c r="S31" s="2">
        <f t="shared" si="36"/>
        <v>2.1323957221448475E-2</v>
      </c>
      <c r="T31" s="2">
        <f t="shared" si="2"/>
        <v>6.1839098310428166E-3</v>
      </c>
      <c r="U31" s="2">
        <f t="shared" si="20"/>
        <v>2.9059726649637293E-2</v>
      </c>
      <c r="V31" s="2">
        <f t="shared" si="21"/>
        <v>7.0071480166014966E-3</v>
      </c>
      <c r="W31" s="2">
        <f t="shared" si="22"/>
        <v>9.2536812387114444E-3</v>
      </c>
      <c r="X31" s="9">
        <f t="shared" si="23"/>
        <v>0.92536812387114442</v>
      </c>
      <c r="Y31" s="7">
        <f t="shared" si="24"/>
        <v>9.2530290476950834E-3</v>
      </c>
      <c r="Z31" s="7">
        <f t="shared" si="25"/>
        <v>5.4787671992931391E-3</v>
      </c>
      <c r="AA31" s="7">
        <f t="shared" si="3"/>
        <v>2.1915068797172558E-3</v>
      </c>
      <c r="AB31" s="7">
        <f t="shared" si="26"/>
        <v>0.29680211341130208</v>
      </c>
      <c r="AC31" s="7">
        <f t="shared" si="27"/>
        <v>0.68998150660003477</v>
      </c>
      <c r="AD31" s="7">
        <f t="shared" si="4"/>
        <v>2.1915068797172558E-3</v>
      </c>
      <c r="AE31" s="2">
        <f t="shared" si="28"/>
        <v>4.0512439679217596E-5</v>
      </c>
      <c r="AF31" s="8">
        <f t="shared" si="39"/>
        <v>0.11793860201280774</v>
      </c>
      <c r="AG31" s="2">
        <f t="shared" si="37"/>
        <v>3.4482969195966637</v>
      </c>
      <c r="AH31" s="2">
        <f t="shared" si="40"/>
        <v>0.11710380669904503</v>
      </c>
      <c r="AI31" s="9">
        <f t="shared" si="29"/>
        <v>0.29058151803874477</v>
      </c>
      <c r="AJ31" s="9">
        <f t="shared" si="5"/>
        <v>8.1362825050848547E-2</v>
      </c>
      <c r="AK31" s="9">
        <f t="shared" si="6"/>
        <v>0.65438957862325331</v>
      </c>
      <c r="AL31" s="2">
        <f t="shared" si="30"/>
        <v>3.0136186242650845E-3</v>
      </c>
      <c r="AM31" s="2">
        <f t="shared" si="31"/>
        <v>7.2937838164583721E-3</v>
      </c>
      <c r="AN31" s="2"/>
      <c r="AO31">
        <f t="shared" si="38"/>
        <v>0.58000000000000018</v>
      </c>
      <c r="AP31">
        <f t="shared" si="7"/>
        <v>9.5740000000000034</v>
      </c>
      <c r="AQ31">
        <f t="shared" si="32"/>
        <v>1.7599999999999993</v>
      </c>
      <c r="AR31" s="2">
        <f t="shared" si="33"/>
        <v>0.1225242021861342</v>
      </c>
      <c r="AS31">
        <f t="shared" si="8"/>
        <v>1.4989999999999992</v>
      </c>
      <c r="AT31" s="2">
        <f t="shared" si="9"/>
        <v>0.11774022404776265</v>
      </c>
    </row>
    <row r="32" spans="1:51">
      <c r="A32" t="s">
        <v>34</v>
      </c>
      <c r="B32">
        <f t="shared" si="10"/>
        <v>31</v>
      </c>
      <c r="C32" s="5">
        <f t="shared" si="11"/>
        <v>2.6382859462925815E-5</v>
      </c>
      <c r="D32" s="5">
        <f t="shared" si="12"/>
        <v>1.5621429945153432E-5</v>
      </c>
      <c r="E32" s="6">
        <f t="shared" si="13"/>
        <v>1.1551179587221789E-7</v>
      </c>
      <c r="F32" s="4">
        <f t="shared" si="41"/>
        <v>3.7792309287684099E-4</v>
      </c>
      <c r="G32" s="8">
        <f t="shared" si="42"/>
        <v>2.6392833924352293E-5</v>
      </c>
      <c r="H32" s="8">
        <f t="shared" si="42"/>
        <v>1.5627335876261216E-5</v>
      </c>
      <c r="I32" s="4">
        <f t="shared" si="42"/>
        <v>1.155554669516871E-7</v>
      </c>
      <c r="J32" s="4">
        <f t="shared" si="15"/>
        <v>4.5318783457227452E-75</v>
      </c>
      <c r="K32" s="4">
        <f t="shared" si="16"/>
        <v>3.7214904970327924E-77</v>
      </c>
      <c r="L32" s="2">
        <f t="shared" si="0"/>
        <v>3.7214904970327928E-71</v>
      </c>
      <c r="M32" s="2">
        <f t="shared" si="17"/>
        <v>3.4998524692086201</v>
      </c>
      <c r="N32" s="2">
        <f t="shared" si="34"/>
        <v>3.4534165257542924</v>
      </c>
      <c r="O32" s="4">
        <f t="shared" si="18"/>
        <v>0.76937872293002429</v>
      </c>
      <c r="P32" s="1">
        <f t="shared" si="19"/>
        <v>0.69014381114760415</v>
      </c>
      <c r="Q32" s="1">
        <f t="shared" si="1"/>
        <v>262.25464823608957</v>
      </c>
      <c r="R32" s="2">
        <f t="shared" si="35"/>
        <v>1.0031922786114303E-2</v>
      </c>
      <c r="S32" s="2">
        <f t="shared" si="36"/>
        <v>2.007975535747562E-2</v>
      </c>
      <c r="T32" s="2">
        <f t="shared" si="2"/>
        <v>5.8144608991496666E-3</v>
      </c>
      <c r="U32" s="2">
        <f t="shared" si="20"/>
        <v>2.7323594450891289E-2</v>
      </c>
      <c r="V32" s="2">
        <f t="shared" si="21"/>
        <v>7.0064307073016141E-3</v>
      </c>
      <c r="W32" s="2">
        <f t="shared" si="22"/>
        <v>9.0305231549564352E-3</v>
      </c>
      <c r="X32" s="9">
        <f t="shared" si="23"/>
        <v>0.90305231549564358</v>
      </c>
      <c r="Y32" s="7">
        <f t="shared" si="24"/>
        <v>8.3367999928737942E-3</v>
      </c>
      <c r="Z32" s="7">
        <f t="shared" si="25"/>
        <v>4.9362631536752693E-3</v>
      </c>
      <c r="AA32" s="7">
        <f t="shared" si="3"/>
        <v>1.9745052614701078E-3</v>
      </c>
      <c r="AB32" s="7">
        <f t="shared" si="26"/>
        <v>0.29711877134982573</v>
      </c>
      <c r="AC32" s="7">
        <f t="shared" si="27"/>
        <v>0.69097354367787811</v>
      </c>
      <c r="AD32" s="7">
        <f t="shared" si="4"/>
        <v>1.9745052614701078E-3</v>
      </c>
      <c r="AE32" s="2">
        <f t="shared" si="28"/>
        <v>3.6500923653009911E-5</v>
      </c>
      <c r="AF32" s="8">
        <f t="shared" si="39"/>
        <v>0.11788872834947087</v>
      </c>
      <c r="AG32" s="2">
        <f t="shared" si="37"/>
        <v>3.4534165257542924</v>
      </c>
      <c r="AH32" s="2">
        <f t="shared" si="40"/>
        <v>0.11710380669904503</v>
      </c>
      <c r="AI32" s="9">
        <f t="shared" si="29"/>
        <v>0.29027271345164507</v>
      </c>
      <c r="AJ32" s="9">
        <f t="shared" si="5"/>
        <v>8.1276359766460624E-2</v>
      </c>
      <c r="AK32" s="9">
        <f t="shared" si="6"/>
        <v>0.65369415069310477</v>
      </c>
      <c r="AL32" s="2">
        <f t="shared" si="30"/>
        <v>3.0122388294841181E-3</v>
      </c>
      <c r="AM32" s="2">
        <f t="shared" si="31"/>
        <v>6.8644624131506534E-3</v>
      </c>
      <c r="AN32" s="2"/>
      <c r="AO32">
        <f t="shared" si="38"/>
        <v>0.6000000000000002</v>
      </c>
      <c r="AP32">
        <f t="shared" si="7"/>
        <v>9.8800000000000026</v>
      </c>
      <c r="AQ32">
        <f t="shared" si="32"/>
        <v>1.6999999999999993</v>
      </c>
      <c r="AR32" s="2">
        <f t="shared" si="33"/>
        <v>0.1229090172815665</v>
      </c>
      <c r="AS32">
        <f t="shared" si="8"/>
        <v>1.4299999999999993</v>
      </c>
      <c r="AT32" s="2">
        <f t="shared" si="9"/>
        <v>0.11779393662843569</v>
      </c>
    </row>
    <row r="33" spans="1:46">
      <c r="A33">
        <v>7.0000000000000007E-2</v>
      </c>
      <c r="B33">
        <f t="shared" si="10"/>
        <v>32</v>
      </c>
      <c r="C33" s="5">
        <f t="shared" si="11"/>
        <v>2.3737318230280926E-5</v>
      </c>
      <c r="D33" s="5">
        <f t="shared" si="12"/>
        <v>1.4054991057403173E-5</v>
      </c>
      <c r="E33" s="6">
        <f t="shared" si="13"/>
        <v>1.0392885054113124E-7</v>
      </c>
      <c r="F33" s="4">
        <f t="shared" si="41"/>
        <v>3.4002685473861577E-4</v>
      </c>
      <c r="G33" s="8">
        <f t="shared" si="42"/>
        <v>2.3745392301339685E-5</v>
      </c>
      <c r="H33" s="8">
        <f t="shared" si="42"/>
        <v>1.4059771757372175E-5</v>
      </c>
      <c r="I33" s="4">
        <f t="shared" si="42"/>
        <v>1.0396420116145759E-7</v>
      </c>
      <c r="J33" s="4">
        <f t="shared" si="15"/>
        <v>1.6344247037892198E-77</v>
      </c>
      <c r="K33" s="4">
        <f t="shared" si="16"/>
        <v>1.3421578293265461E-79</v>
      </c>
      <c r="L33" s="2">
        <f t="shared" si="0"/>
        <v>1.3421578293265461E-73</v>
      </c>
      <c r="M33" s="2">
        <f t="shared" si="17"/>
        <v>3.4998672729220308</v>
      </c>
      <c r="N33" s="2">
        <f t="shared" si="34"/>
        <v>3.4580349910135433</v>
      </c>
      <c r="O33" s="4">
        <f t="shared" si="18"/>
        <v>0.76022942463343901</v>
      </c>
      <c r="P33" s="1">
        <f t="shared" si="19"/>
        <v>0.68193675861606962</v>
      </c>
      <c r="Q33" s="1">
        <f t="shared" si="1"/>
        <v>259.13596827410646</v>
      </c>
      <c r="R33" s="2">
        <f t="shared" si="35"/>
        <v>1.0028373514448245E-2</v>
      </c>
      <c r="S33" s="2">
        <f t="shared" si="36"/>
        <v>1.8971001298401634E-2</v>
      </c>
      <c r="T33" s="2">
        <f t="shared" si="2"/>
        <v>5.4860640067847521E-3</v>
      </c>
      <c r="U33" s="2">
        <f t="shared" si="20"/>
        <v>2.5780375971732855E-2</v>
      </c>
      <c r="V33" s="2">
        <f t="shared" si="21"/>
        <v>7.0057854294783891E-3</v>
      </c>
      <c r="W33" s="2">
        <f t="shared" si="22"/>
        <v>8.8292092598225968E-3</v>
      </c>
      <c r="X33" s="9">
        <f t="shared" si="23"/>
        <v>0.88292092598225969</v>
      </c>
      <c r="Y33" s="7">
        <f t="shared" si="24"/>
        <v>7.5102574954782489E-3</v>
      </c>
      <c r="Z33" s="7">
        <f t="shared" si="25"/>
        <v>4.4468629907436974E-3</v>
      </c>
      <c r="AA33" s="7">
        <f t="shared" si="3"/>
        <v>1.7787451962974791E-3</v>
      </c>
      <c r="AB33" s="7">
        <f t="shared" si="26"/>
        <v>0.29740443171610742</v>
      </c>
      <c r="AC33" s="7">
        <f t="shared" si="27"/>
        <v>0.69186847127523687</v>
      </c>
      <c r="AD33" s="7">
        <f t="shared" si="4"/>
        <v>1.7787451962974791E-3</v>
      </c>
      <c r="AE33" s="2">
        <f t="shared" si="28"/>
        <v>3.2882081337110347E-5</v>
      </c>
      <c r="AF33" s="8">
        <f t="shared" si="39"/>
        <v>0.1178443964956291</v>
      </c>
      <c r="AG33" s="2">
        <f t="shared" si="37"/>
        <v>3.4580349910135433</v>
      </c>
      <c r="AH33" s="2">
        <f t="shared" si="40"/>
        <v>0.11710380669904503</v>
      </c>
      <c r="AI33" s="9">
        <f t="shared" si="29"/>
        <v>0.28996423703501423</v>
      </c>
      <c r="AJ33" s="9">
        <f t="shared" si="5"/>
        <v>8.1189986369803985E-2</v>
      </c>
      <c r="AK33" s="9">
        <f t="shared" si="6"/>
        <v>0.65299946180285207</v>
      </c>
      <c r="AL33" s="2">
        <f t="shared" si="30"/>
        <v>3.0109989238708587E-3</v>
      </c>
      <c r="AM33" s="2">
        <f t="shared" si="31"/>
        <v>6.4775868356555756E-3</v>
      </c>
      <c r="AN33" s="2"/>
      <c r="AO33">
        <f t="shared" si="38"/>
        <v>0.62000000000000022</v>
      </c>
      <c r="AP33">
        <f t="shared" si="7"/>
        <v>10.186000000000003</v>
      </c>
      <c r="AQ33">
        <f t="shared" si="32"/>
        <v>1.6399999999999992</v>
      </c>
      <c r="AR33" s="2">
        <f t="shared" si="33"/>
        <v>0.12332198957910361</v>
      </c>
      <c r="AS33">
        <f t="shared" si="8"/>
        <v>1.3609999999999991</v>
      </c>
      <c r="AT33" s="2">
        <f t="shared" si="9"/>
        <v>0.11785309545167519</v>
      </c>
    </row>
    <row r="34" spans="1:46">
      <c r="A34" t="s">
        <v>33</v>
      </c>
      <c r="B34">
        <f t="shared" si="10"/>
        <v>33</v>
      </c>
      <c r="C34" s="5">
        <f t="shared" si="11"/>
        <v>2.1357058644739505E-5</v>
      </c>
      <c r="D34" s="5">
        <f t="shared" si="12"/>
        <v>1.2645626829122069E-5</v>
      </c>
      <c r="E34" s="6">
        <f t="shared" si="13"/>
        <v>9.3507385053119301E-8</v>
      </c>
      <c r="F34" s="4">
        <f t="shared" si="41"/>
        <v>3.0593066187970105E-4</v>
      </c>
      <c r="G34" s="8">
        <f t="shared" si="42"/>
        <v>2.1363594423321561E-5</v>
      </c>
      <c r="H34" s="8">
        <f t="shared" si="42"/>
        <v>1.2649496698019339E-5</v>
      </c>
      <c r="I34" s="4">
        <f t="shared" si="42"/>
        <v>9.3536000583687451E-8</v>
      </c>
      <c r="J34" s="4">
        <f t="shared" si="15"/>
        <v>5.8945627145480052E-80</v>
      </c>
      <c r="K34" s="4">
        <f t="shared" si="16"/>
        <v>4.8405004399684023E-82</v>
      </c>
      <c r="L34" s="2">
        <f t="shared" ref="L34:L65" si="43">$A$27*K34</f>
        <v>4.8405004399684023E-76</v>
      </c>
      <c r="M34" s="2">
        <f t="shared" si="17"/>
        <v>3.499880590275223</v>
      </c>
      <c r="N34" s="2">
        <f t="shared" si="34"/>
        <v>3.4622002754572914</v>
      </c>
      <c r="O34" s="4">
        <f t="shared" si="18"/>
        <v>0.75118892796708481</v>
      </c>
      <c r="P34" s="1">
        <f t="shared" si="19"/>
        <v>0.67382730271608848</v>
      </c>
      <c r="Q34" s="1">
        <f t="shared" ref="Q34:Q65" si="44">$A$29*P34</f>
        <v>256.05437503211363</v>
      </c>
      <c r="R34" s="2">
        <f t="shared" si="35"/>
        <v>1.002521900441246E-2</v>
      </c>
      <c r="S34" s="2">
        <f t="shared" si="36"/>
        <v>1.7983197531132592E-2</v>
      </c>
      <c r="T34" s="2">
        <f t="shared" ref="T34:T65" si="45">S34/N34</f>
        <v>5.1941528797773981E-3</v>
      </c>
      <c r="U34" s="2">
        <f t="shared" si="20"/>
        <v>2.4408613156848672E-2</v>
      </c>
      <c r="V34" s="2">
        <f t="shared" si="21"/>
        <v>7.0052049404861396E-3</v>
      </c>
      <c r="W34" s="2">
        <f t="shared" si="22"/>
        <v>8.6476490252767896E-3</v>
      </c>
      <c r="X34" s="9">
        <f t="shared" si="23"/>
        <v>0.86476490252767901</v>
      </c>
      <c r="Y34" s="7">
        <f t="shared" si="24"/>
        <v>6.7648183910913049E-3</v>
      </c>
      <c r="Z34" s="7">
        <f t="shared" si="25"/>
        <v>4.0054845736724812E-3</v>
      </c>
      <c r="AA34" s="7">
        <f t="shared" ref="AA34:AA65" si="46">$Z34*$A$43</f>
        <v>1.6021938294689926E-3</v>
      </c>
      <c r="AB34" s="7">
        <f t="shared" si="26"/>
        <v>0.29766206122534872</v>
      </c>
      <c r="AC34" s="7">
        <f t="shared" si="27"/>
        <v>0.69267558339143309</v>
      </c>
      <c r="AD34" s="7">
        <f t="shared" ref="AD34:AD65" si="47">$Z34*$A$49</f>
        <v>1.6021938294689926E-3</v>
      </c>
      <c r="AE34" s="2">
        <f t="shared" si="28"/>
        <v>2.9618333153100403E-5</v>
      </c>
      <c r="AF34" s="8">
        <f t="shared" si="39"/>
        <v>0.11780499002827771</v>
      </c>
      <c r="AG34" s="2">
        <f t="shared" si="37"/>
        <v>3.4622002754572909</v>
      </c>
      <c r="AH34" s="2">
        <f t="shared" si="40"/>
        <v>0.11710380669904503</v>
      </c>
      <c r="AI34" s="9">
        <f t="shared" si="29"/>
        <v>0.28965608844010143</v>
      </c>
      <c r="AJ34" s="9">
        <f t="shared" ref="AJ34:AJ65" si="48">AI34*A$85</f>
        <v>8.110370476322841E-2</v>
      </c>
      <c r="AK34" s="9">
        <f t="shared" ref="AK34:AK65" si="49">AI34*A$95</f>
        <v>0.65230551116710844</v>
      </c>
      <c r="AL34" s="2">
        <f t="shared" si="30"/>
        <v>3.0098847071148836E-3</v>
      </c>
      <c r="AM34" s="2">
        <f t="shared" si="31"/>
        <v>6.129051731975573E-3</v>
      </c>
      <c r="AN34" s="2"/>
      <c r="AO34">
        <f t="shared" si="38"/>
        <v>0.64000000000000024</v>
      </c>
      <c r="AP34">
        <f t="shared" ref="AP34:AP52" si="50">AO34*100*A$57+(1-AO34)*100*A$59</f>
        <v>10.492000000000006</v>
      </c>
      <c r="AQ34">
        <f t="shared" si="32"/>
        <v>1.5799999999999992</v>
      </c>
      <c r="AR34" s="2">
        <f t="shared" si="33"/>
        <v>0.12376632686126376</v>
      </c>
      <c r="AS34">
        <f t="shared" ref="AS34:AS52" si="51">$AO34*$A$103+(1-$AO34)*$A$17</f>
        <v>1.2919999999999991</v>
      </c>
      <c r="AT34" s="2">
        <f t="shared" ref="AT34:AT52" si="52">($AO34*$A$103*$A$21+(1-$AO34)*$A$17*$A$25)/AS34</f>
        <v>0.1179185730965919</v>
      </c>
    </row>
    <row r="35" spans="1:46">
      <c r="A35">
        <v>0.55000000000000004</v>
      </c>
      <c r="B35">
        <f t="shared" si="10"/>
        <v>34</v>
      </c>
      <c r="C35" s="5">
        <f t="shared" ref="C35:C66" si="53">$F34*$A$7*$A$9</f>
        <v>1.9215479589138254E-5</v>
      </c>
      <c r="D35" s="5">
        <f t="shared" ref="D35:D66" si="54">$F34*$A$7*$A$11</f>
        <v>1.1377586598831854E-5</v>
      </c>
      <c r="E35" s="6">
        <f t="shared" ref="E35:E66" si="55">$A$107*(1-A$7)*F34</f>
        <v>8.4130932016917755E-8</v>
      </c>
      <c r="F35" s="4">
        <f t="shared" si="41"/>
        <v>2.7525346475971405E-4</v>
      </c>
      <c r="G35" s="8">
        <f t="shared" si="42"/>
        <v>1.9220770172723647E-5</v>
      </c>
      <c r="H35" s="8">
        <f t="shared" si="42"/>
        <v>1.1380719181217942E-5</v>
      </c>
      <c r="I35" s="4">
        <f t="shared" si="42"/>
        <v>8.4154095723339324E-8</v>
      </c>
      <c r="J35" s="4">
        <f t="shared" ref="J35:J66" si="56">K34/((1-$A$7)+$A$61*$A$7*$A$9+$A$71*$A$7*$A$11)</f>
        <v>2.1258776568406835E-82</v>
      </c>
      <c r="K35" s="4">
        <f t="shared" ref="K35:K66" si="57">$K34*$F34/($F35+$A$61*$C35+$A$71*$D35+$A$27*$E35)</f>
        <v>1.7457294512889726E-84</v>
      </c>
      <c r="L35" s="2">
        <f t="shared" si="43"/>
        <v>1.7457294512889725E-78</v>
      </c>
      <c r="M35" s="2">
        <f t="shared" ref="M35:M66" si="58">($I35*$L35+$G35*$K35*$A$61+$H35*$K35*$A$71+(1-$F34)*$A$17)/(((1-$F34)+($I35+$H35+$G35)))</f>
        <v>3.4998925706785409</v>
      </c>
      <c r="N35" s="2">
        <f t="shared" ref="N35:N66" si="59">($A$31*$I35*$L35+$A$31*$G35*$K35*$A$61+$A$31*$H35*$K35*$A$71+(1-$F34)*$A$17)/(((1-$F34)+$A$31*($I35+$H35+$G35)))</f>
        <v>3.4659559565013378</v>
      </c>
      <c r="O35" s="4">
        <f t="shared" ref="O35:O66" si="60">$P34/((1-$A$7)+$A$73*$A$7*$A$9+$A$83*$A$7*$A$11)</f>
        <v>0.74225593908367893</v>
      </c>
      <c r="P35" s="1">
        <f t="shared" ref="P35:P66" si="61">$P34*$F34/($F35+$A$73*$C35+$A$83*$D35+$A$29*$E35)</f>
        <v>0.66581428284798672</v>
      </c>
      <c r="Q35" s="1">
        <f t="shared" si="44"/>
        <v>253.00942748223494</v>
      </c>
      <c r="R35" s="2">
        <f t="shared" si="35"/>
        <v>1.0022415315804842E-2</v>
      </c>
      <c r="S35" s="2">
        <f t="shared" si="36"/>
        <v>1.7103349215369351E-2</v>
      </c>
      <c r="T35" s="2">
        <f t="shared" si="45"/>
        <v>4.9346700967989494E-3</v>
      </c>
      <c r="U35" s="2">
        <f t="shared" si="20"/>
        <v>2.3189239176686791E-2</v>
      </c>
      <c r="V35" s="2">
        <f t="shared" ref="V35:V66" si="62">(($G35*$A$33)+($H35*$A$51)+((1-$F34)*$A$59))/((1-$F34)+($G35+$H35+$I35))</f>
        <v>7.0046827276899525E-3</v>
      </c>
      <c r="W35" s="2">
        <f t="shared" ref="W35:W66" si="63">($A$31*($G35*$A$33)+$A$31*($H35*$A$51)+((1-$F34)*$A$59))/((1-$F34)+$A$31*($G35+$H35+$I35))</f>
        <v>8.4839429589936132E-3</v>
      </c>
      <c r="X35" s="9">
        <f t="shared" si="23"/>
        <v>0.84839429589936133</v>
      </c>
      <c r="Y35" s="7">
        <f t="shared" ref="Y35:Y66" si="64">$A$31*G35/((1-$F34)+$A$31*($G35+$H35+$I35))</f>
        <v>6.0926838582288931E-3</v>
      </c>
      <c r="Z35" s="7">
        <f t="shared" ref="Z35:Z66" si="65">$A$31*H35/((1-$F34)+$A$31*($G35+$H35+$I35))</f>
        <v>3.607510179214474E-3</v>
      </c>
      <c r="AA35" s="7">
        <f t="shared" si="46"/>
        <v>1.4430040716857896E-3</v>
      </c>
      <c r="AB35" s="7">
        <f t="shared" ref="AB35:AB66" si="66">$Z35*$A$45+$A$53/((1-$F34)+$A$31*($G35+$H35+$I35))</f>
        <v>0.29789435545226728</v>
      </c>
      <c r="AC35" s="7">
        <f t="shared" ref="AC35:AC66" si="67">$Z35*$A$47+$A$55/((1-$F34)+$A$31*($G35+$H35+$I35))</f>
        <v>0.69340332463832366</v>
      </c>
      <c r="AD35" s="7">
        <f t="shared" si="47"/>
        <v>1.4430040716857896E-3</v>
      </c>
      <c r="AE35" s="2">
        <f t="shared" ref="AE35:AE66" si="68">$A$31*I35/((1-$F34)+$A$31*($G35+$H35+$I35))</f>
        <v>2.6675533602969246E-5</v>
      </c>
      <c r="AF35" s="8">
        <f t="shared" si="39"/>
        <v>0.11776996121687022</v>
      </c>
      <c r="AG35" s="2">
        <f t="shared" si="37"/>
        <v>3.4659559565013378</v>
      </c>
      <c r="AH35" s="2">
        <f t="shared" si="40"/>
        <v>0.11710380669904503</v>
      </c>
      <c r="AI35" s="9">
        <f t="shared" ref="AI35:AI66" si="69">$AI34*$F34/($F35+$A$85*$C35+$A$95*$D35+0*$E35)</f>
        <v>0.28934826731852648</v>
      </c>
      <c r="AJ35" s="9">
        <f t="shared" si="48"/>
        <v>8.1017514849187428E-2</v>
      </c>
      <c r="AK35" s="9">
        <f t="shared" si="49"/>
        <v>0.6516122980013217</v>
      </c>
      <c r="AL35" s="2">
        <f t="shared" ref="AL35:AL66" si="70">(($G35*$AJ35)+($H35*$AK35)+((1-$F34)*$A$99))/((1-$F34)+($G35+$H35+$I35))</f>
        <v>3.0088834237992613E-3</v>
      </c>
      <c r="AM35" s="2">
        <f t="shared" ref="AM35:AM66" si="71">($A$31*($G35*$AJ35)+$A$31*($H35*$AK35)+((1-$F34)*$A$99))/((1-$F34)+$A$31*($G35+$H35+$I35))</f>
        <v>5.815131494183428E-3</v>
      </c>
      <c r="AN35" s="2"/>
      <c r="AO35">
        <f t="shared" si="38"/>
        <v>0.66000000000000025</v>
      </c>
      <c r="AP35">
        <f t="shared" si="50"/>
        <v>10.798000000000004</v>
      </c>
      <c r="AQ35">
        <f t="shared" si="32"/>
        <v>1.5199999999999991</v>
      </c>
      <c r="AR35" s="2">
        <f t="shared" si="33"/>
        <v>0.12424574340254185</v>
      </c>
      <c r="AS35">
        <f t="shared" si="51"/>
        <v>1.222999999999999</v>
      </c>
      <c r="AT35" s="2">
        <f t="shared" si="52"/>
        <v>0.11799143906121309</v>
      </c>
    </row>
    <row r="36" spans="1:46">
      <c r="A36" s="21" t="s">
        <v>133</v>
      </c>
      <c r="B36">
        <f t="shared" si="10"/>
        <v>35</v>
      </c>
      <c r="C36" s="5">
        <f t="shared" si="53"/>
        <v>1.7288647373337416E-5</v>
      </c>
      <c r="D36" s="5">
        <f t="shared" si="54"/>
        <v>1.023669910263399E-5</v>
      </c>
      <c r="E36" s="6">
        <f t="shared" si="55"/>
        <v>7.5694702808921343E-8</v>
      </c>
      <c r="F36" s="4">
        <f t="shared" si="41"/>
        <v>2.4765242358093374E-4</v>
      </c>
      <c r="G36" s="8">
        <f t="shared" si="42"/>
        <v>1.7292930009365051E-5</v>
      </c>
      <c r="H36" s="8">
        <f t="shared" si="42"/>
        <v>1.0239234873966142E-5</v>
      </c>
      <c r="I36" s="4">
        <f t="shared" si="42"/>
        <v>7.5713453429160757E-8</v>
      </c>
      <c r="J36" s="4">
        <f t="shared" si="56"/>
        <v>7.6669908027282392E-85</v>
      </c>
      <c r="K36" s="4">
        <f t="shared" si="57"/>
        <v>6.2959839687930909E-87</v>
      </c>
      <c r="L36" s="2">
        <f t="shared" si="43"/>
        <v>6.295983968793091E-81</v>
      </c>
      <c r="M36" s="2">
        <f t="shared" si="58"/>
        <v>3.4999033484905016</v>
      </c>
      <c r="N36" s="2">
        <f t="shared" si="59"/>
        <v>3.4693415898000128</v>
      </c>
      <c r="O36" s="4">
        <f t="shared" si="60"/>
        <v>0.73342917952211206</v>
      </c>
      <c r="P36" s="1">
        <f t="shared" si="61"/>
        <v>0.65789655221371046</v>
      </c>
      <c r="Q36" s="1">
        <f t="shared" si="44"/>
        <v>250.00068984120998</v>
      </c>
      <c r="R36" s="2">
        <f t="shared" si="35"/>
        <v>1.0019923406530547E-2</v>
      </c>
      <c r="S36" s="2">
        <f t="shared" si="36"/>
        <v>1.6319818212509211E-2</v>
      </c>
      <c r="T36" s="2">
        <f t="shared" si="45"/>
        <v>4.7040101961968962E-3</v>
      </c>
      <c r="U36" s="2">
        <f t="shared" si="20"/>
        <v>2.2105311072353834E-2</v>
      </c>
      <c r="V36" s="2">
        <f t="shared" si="62"/>
        <v>7.0042129345476217E-3</v>
      </c>
      <c r="W36" s="2">
        <f t="shared" si="63"/>
        <v>8.3363668728715177E-3</v>
      </c>
      <c r="X36" s="9">
        <f t="shared" si="23"/>
        <v>0.83363668728715179</v>
      </c>
      <c r="Y36" s="7">
        <f t="shared" si="64"/>
        <v>5.4867748289583376E-3</v>
      </c>
      <c r="Z36" s="7">
        <f t="shared" si="65"/>
        <v>3.2487482539884874E-3</v>
      </c>
      <c r="AA36" s="7">
        <f t="shared" si="46"/>
        <v>1.2994993015953951E-3</v>
      </c>
      <c r="AB36" s="7">
        <f t="shared" si="66"/>
        <v>0.29810376116664661</v>
      </c>
      <c r="AC36" s="7">
        <f t="shared" si="67"/>
        <v>0.69405936020364756</v>
      </c>
      <c r="AD36" s="7">
        <f t="shared" si="47"/>
        <v>1.2994993015953951E-3</v>
      </c>
      <c r="AE36" s="2">
        <f t="shared" si="68"/>
        <v>2.4022688478103763E-5</v>
      </c>
      <c r="AF36" s="8">
        <f t="shared" si="39"/>
        <v>0.11773882334304014</v>
      </c>
      <c r="AG36" s="2">
        <f t="shared" si="37"/>
        <v>3.4693415898000128</v>
      </c>
      <c r="AH36" s="2">
        <f t="shared" si="40"/>
        <v>0.11710380669904503</v>
      </c>
      <c r="AI36" s="9">
        <f t="shared" si="69"/>
        <v>0.28904077332227923</v>
      </c>
      <c r="AJ36" s="9">
        <f t="shared" si="48"/>
        <v>8.0931416530238193E-2</v>
      </c>
      <c r="AK36" s="9">
        <f t="shared" si="49"/>
        <v>0.65091982152177286</v>
      </c>
      <c r="AL36" s="2">
        <f t="shared" si="70"/>
        <v>3.0079836157304871E-3</v>
      </c>
      <c r="AM36" s="2">
        <f t="shared" si="71"/>
        <v>5.5324484554311361E-3</v>
      </c>
      <c r="AN36" s="2"/>
      <c r="AO36">
        <f t="shared" si="38"/>
        <v>0.68000000000000027</v>
      </c>
      <c r="AP36">
        <f t="shared" si="50"/>
        <v>11.104000000000005</v>
      </c>
      <c r="AQ36">
        <f t="shared" si="32"/>
        <v>1.4599999999999991</v>
      </c>
      <c r="AR36" s="2">
        <f t="shared" si="33"/>
        <v>0.12476456404310306</v>
      </c>
      <c r="AS36">
        <f t="shared" si="51"/>
        <v>1.153999999999999</v>
      </c>
      <c r="AT36" s="2">
        <f t="shared" si="52"/>
        <v>0.11807301863338859</v>
      </c>
    </row>
    <row r="37" spans="1:46">
      <c r="A37" s="21">
        <v>0.06</v>
      </c>
      <c r="B37">
        <f t="shared" si="10"/>
        <v>36</v>
      </c>
      <c r="C37" s="5">
        <f t="shared" si="53"/>
        <v>1.5555028257976009E-5</v>
      </c>
      <c r="D37" s="5">
        <f t="shared" si="54"/>
        <v>9.2102141001173685E-6</v>
      </c>
      <c r="E37" s="6">
        <f t="shared" si="55"/>
        <v>6.8104416484756756E-8</v>
      </c>
      <c r="F37" s="4">
        <f t="shared" si="41"/>
        <v>2.228190768063556E-4</v>
      </c>
      <c r="G37" s="8">
        <f t="shared" si="42"/>
        <v>1.5558494987465613E-5</v>
      </c>
      <c r="H37" s="8">
        <f t="shared" si="42"/>
        <v>9.2122667688941073E-6</v>
      </c>
      <c r="I37" s="4">
        <f t="shared" si="42"/>
        <v>6.8119594829989202E-8</v>
      </c>
      <c r="J37" s="4">
        <f t="shared" si="56"/>
        <v>2.765104933483228E-87</v>
      </c>
      <c r="K37" s="4">
        <f t="shared" si="57"/>
        <v>2.2706504782875461E-89</v>
      </c>
      <c r="L37" s="2">
        <f t="shared" si="43"/>
        <v>2.2706504782875462E-83</v>
      </c>
      <c r="M37" s="2">
        <f t="shared" si="58"/>
        <v>3.499913044540417</v>
      </c>
      <c r="N37" s="2">
        <f t="shared" si="59"/>
        <v>3.4723930482141112</v>
      </c>
      <c r="O37" s="4">
        <f t="shared" si="60"/>
        <v>0.72470738602447971</v>
      </c>
      <c r="P37" s="1">
        <f t="shared" si="61"/>
        <v>0.65007297765269978</v>
      </c>
      <c r="Q37" s="1">
        <f t="shared" si="44"/>
        <v>247.02773150802591</v>
      </c>
      <c r="R37" s="2">
        <f t="shared" si="35"/>
        <v>1.0017708585108736E-2</v>
      </c>
      <c r="S37" s="2">
        <f t="shared" si="36"/>
        <v>1.5622189309755966E-2</v>
      </c>
      <c r="T37" s="2">
        <f t="shared" si="45"/>
        <v>4.4989691814383238E-3</v>
      </c>
      <c r="U37" s="2">
        <f t="shared" si="20"/>
        <v>2.1141772469165054E-2</v>
      </c>
      <c r="V37" s="2">
        <f t="shared" si="62"/>
        <v>7.0037902942404456E-3</v>
      </c>
      <c r="W37" s="2">
        <f t="shared" si="63"/>
        <v>8.2033571077876274E-3</v>
      </c>
      <c r="X37" s="9">
        <f t="shared" si="23"/>
        <v>0.82033571077876277</v>
      </c>
      <c r="Y37" s="7">
        <f t="shared" si="64"/>
        <v>4.9406713255844403E-3</v>
      </c>
      <c r="Z37" s="7">
        <f t="shared" si="65"/>
        <v>2.925397495411838E-3</v>
      </c>
      <c r="AA37" s="7">
        <f t="shared" si="46"/>
        <v>1.1701589981647352E-3</v>
      </c>
      <c r="AB37" s="7">
        <f t="shared" si="66"/>
        <v>0.29829249730954494</v>
      </c>
      <c r="AC37" s="7">
        <f t="shared" si="67"/>
        <v>0.69465064155774603</v>
      </c>
      <c r="AD37" s="7">
        <f t="shared" si="47"/>
        <v>1.1701589981647352E-3</v>
      </c>
      <c r="AE37" s="2">
        <f t="shared" si="68"/>
        <v>2.1631689257739761E-5</v>
      </c>
      <c r="AF37" s="8">
        <f t="shared" si="39"/>
        <v>0.11771114388410134</v>
      </c>
      <c r="AG37" s="2">
        <f t="shared" si="37"/>
        <v>3.4723930482141112</v>
      </c>
      <c r="AH37" s="2">
        <f t="shared" si="40"/>
        <v>0.11710380669904503</v>
      </c>
      <c r="AI37" s="9">
        <f t="shared" si="69"/>
        <v>0.28873360610371973</v>
      </c>
      <c r="AJ37" s="9">
        <f t="shared" si="48"/>
        <v>8.0845409709041527E-2</v>
      </c>
      <c r="AK37" s="9">
        <f t="shared" si="49"/>
        <v>0.65022808094557694</v>
      </c>
      <c r="AL37" s="2">
        <f t="shared" si="70"/>
        <v>3.0071749894847837E-3</v>
      </c>
      <c r="AM37" s="2">
        <f t="shared" si="71"/>
        <v>5.2779430954684615E-3</v>
      </c>
      <c r="AN37" s="2"/>
      <c r="AO37">
        <f t="shared" si="38"/>
        <v>0.70000000000000029</v>
      </c>
      <c r="AP37">
        <f t="shared" si="50"/>
        <v>11.410000000000004</v>
      </c>
      <c r="AQ37">
        <f t="shared" si="32"/>
        <v>1.399999999999999</v>
      </c>
      <c r="AR37" s="2">
        <f t="shared" si="33"/>
        <v>0.12532785502428381</v>
      </c>
      <c r="AS37">
        <f t="shared" si="51"/>
        <v>1.0849999999999989</v>
      </c>
      <c r="AT37" s="2">
        <f t="shared" si="52"/>
        <v>0.1181649742248823</v>
      </c>
    </row>
    <row r="38" spans="1:46">
      <c r="A38" s="21" t="s">
        <v>134</v>
      </c>
      <c r="B38">
        <f t="shared" si="10"/>
        <v>37</v>
      </c>
      <c r="C38" s="5">
        <f t="shared" si="53"/>
        <v>1.3995247799407462E-5</v>
      </c>
      <c r="D38" s="5">
        <f t="shared" si="54"/>
        <v>8.2866598812280986E-6</v>
      </c>
      <c r="E38" s="6">
        <f t="shared" si="55"/>
        <v>6.1275246121747768E-8</v>
      </c>
      <c r="F38" s="4">
        <f t="shared" si="41"/>
        <v>2.0047589387959828E-4</v>
      </c>
      <c r="G38" s="8">
        <f t="shared" ref="G38:I101" si="72">C38/(1-$F38)</f>
        <v>1.3998054071810084E-5</v>
      </c>
      <c r="H38" s="8">
        <f t="shared" si="72"/>
        <v>8.2883214898875451E-6</v>
      </c>
      <c r="I38" s="4">
        <f t="shared" si="72"/>
        <v>6.1287532794668453E-8</v>
      </c>
      <c r="J38" s="4">
        <f t="shared" si="56"/>
        <v>9.9723678949146358E-90</v>
      </c>
      <c r="K38" s="4">
        <f t="shared" si="57"/>
        <v>8.1891148708496686E-92</v>
      </c>
      <c r="L38" s="2">
        <f t="shared" si="43"/>
        <v>8.1891148708496683E-86</v>
      </c>
      <c r="M38" s="2">
        <f t="shared" si="58"/>
        <v>3.4999217674957883</v>
      </c>
      <c r="N38" s="2">
        <f t="shared" si="59"/>
        <v>3.4751428385149081</v>
      </c>
      <c r="O38" s="4">
        <f t="shared" si="60"/>
        <v>0.71608931035528856</v>
      </c>
      <c r="P38" s="1">
        <f t="shared" si="61"/>
        <v>0.64234243947971348</v>
      </c>
      <c r="Q38" s="1">
        <f t="shared" si="44"/>
        <v>244.09012700229113</v>
      </c>
      <c r="R38" s="2">
        <f t="shared" si="35"/>
        <v>1.0015740024679238E-2</v>
      </c>
      <c r="S38" s="2">
        <f t="shared" si="36"/>
        <v>1.5001148041659725E-2</v>
      </c>
      <c r="T38" s="2">
        <f t="shared" si="45"/>
        <v>4.3166996980390079E-3</v>
      </c>
      <c r="U38" s="2">
        <f t="shared" si="20"/>
        <v>2.028524294191263E-2</v>
      </c>
      <c r="V38" s="2">
        <f t="shared" si="62"/>
        <v>7.0034100700697779E-3</v>
      </c>
      <c r="W38" s="2">
        <f t="shared" si="63"/>
        <v>8.0834967288130541E-3</v>
      </c>
      <c r="X38" s="9">
        <f t="shared" si="23"/>
        <v>0.80834967288130544</v>
      </c>
      <c r="Y38" s="7">
        <f t="shared" si="64"/>
        <v>4.4485557817937026E-3</v>
      </c>
      <c r="Z38" s="7">
        <f t="shared" si="65"/>
        <v>2.6340132918515327E-3</v>
      </c>
      <c r="AA38" s="7">
        <f t="shared" si="46"/>
        <v>1.0536053167406131E-3</v>
      </c>
      <c r="AB38" s="7">
        <f t="shared" si="66"/>
        <v>0.29846257459044045</v>
      </c>
      <c r="AC38" s="7">
        <f t="shared" si="67"/>
        <v>0.69518346784149698</v>
      </c>
      <c r="AD38" s="7">
        <f t="shared" si="47"/>
        <v>1.0536053167406131E-3</v>
      </c>
      <c r="AE38" s="2">
        <f t="shared" si="68"/>
        <v>1.9477064952524384E-5</v>
      </c>
      <c r="AF38" s="8">
        <f t="shared" si="39"/>
        <v>0.11768653846216912</v>
      </c>
      <c r="AG38" s="2">
        <f t="shared" si="37"/>
        <v>3.4751428385149077</v>
      </c>
      <c r="AH38" s="2">
        <f t="shared" si="40"/>
        <v>0.11710380669904503</v>
      </c>
      <c r="AI38" s="9">
        <f t="shared" si="69"/>
        <v>0.2884267653155772</v>
      </c>
      <c r="AJ38" s="9">
        <f t="shared" si="48"/>
        <v>8.0759494288361627E-2</v>
      </c>
      <c r="AK38" s="9">
        <f t="shared" si="49"/>
        <v>0.64953707549067996</v>
      </c>
      <c r="AL38" s="2">
        <f t="shared" si="70"/>
        <v>3.0064482975791771E-3</v>
      </c>
      <c r="AM38" s="2">
        <f t="shared" si="71"/>
        <v>5.0488462672282561E-3</v>
      </c>
      <c r="AN38" s="2"/>
      <c r="AO38">
        <f t="shared" si="38"/>
        <v>0.72000000000000031</v>
      </c>
      <c r="AP38">
        <f t="shared" si="50"/>
        <v>11.716000000000005</v>
      </c>
      <c r="AQ38">
        <f t="shared" si="32"/>
        <v>1.339999999999999</v>
      </c>
      <c r="AR38" s="2">
        <f t="shared" si="33"/>
        <v>0.12594158997392846</v>
      </c>
      <c r="AS38">
        <f t="shared" si="51"/>
        <v>1.0159999999999989</v>
      </c>
      <c r="AT38" s="2">
        <f t="shared" si="52"/>
        <v>0.11826941984750407</v>
      </c>
    </row>
    <row r="39" spans="1:46">
      <c r="A39" s="21">
        <v>1E-3</v>
      </c>
      <c r="B39">
        <f t="shared" si="10"/>
        <v>38</v>
      </c>
      <c r="C39" s="5">
        <f t="shared" si="53"/>
        <v>1.259187432632188E-5</v>
      </c>
      <c r="D39" s="5">
        <f t="shared" si="54"/>
        <v>7.4557150616379513E-6</v>
      </c>
      <c r="E39" s="6">
        <f t="shared" si="55"/>
        <v>5.513087081688951E-8</v>
      </c>
      <c r="F39" s="4">
        <f t="shared" si="41"/>
        <v>1.8037317362082155E-4</v>
      </c>
      <c r="G39" s="8">
        <f t="shared" si="72"/>
        <v>1.2594145972399966E-5</v>
      </c>
      <c r="H39" s="8">
        <f t="shared" si="72"/>
        <v>7.4570601152368181E-6</v>
      </c>
      <c r="I39" s="4">
        <f t="shared" si="72"/>
        <v>5.5140816741001129E-8</v>
      </c>
      <c r="J39" s="4">
        <f t="shared" si="56"/>
        <v>3.5965405951610106E-92</v>
      </c>
      <c r="K39" s="4">
        <f t="shared" si="57"/>
        <v>2.9534092987550837E-94</v>
      </c>
      <c r="L39" s="2">
        <f t="shared" si="43"/>
        <v>2.9534092987550839E-88</v>
      </c>
      <c r="M39" s="2">
        <f t="shared" si="58"/>
        <v>3.4999296150905401</v>
      </c>
      <c r="N39" s="2">
        <f t="shared" si="59"/>
        <v>3.4776203959623291</v>
      </c>
      <c r="O39" s="4">
        <f t="shared" si="60"/>
        <v>0.70757371912281242</v>
      </c>
      <c r="P39" s="1">
        <f t="shared" si="61"/>
        <v>0.6347038313245843</v>
      </c>
      <c r="Q39" s="1">
        <f t="shared" si="44"/>
        <v>241.18745590334203</v>
      </c>
      <c r="R39" s="2">
        <f t="shared" si="35"/>
        <v>1.0013990331539867E-2</v>
      </c>
      <c r="S39" s="2">
        <f t="shared" si="36"/>
        <v>1.4448369439160611E-2</v>
      </c>
      <c r="T39" s="2">
        <f t="shared" si="45"/>
        <v>4.1546712389701323E-3</v>
      </c>
      <c r="U39" s="2">
        <f t="shared" si="20"/>
        <v>1.952383101019799E-2</v>
      </c>
      <c r="V39" s="2">
        <f t="shared" si="62"/>
        <v>7.0030680019198066E-3</v>
      </c>
      <c r="W39" s="2">
        <f t="shared" si="63"/>
        <v>7.9755026848697223E-3</v>
      </c>
      <c r="X39" s="9">
        <f t="shared" si="23"/>
        <v>0.79755026848697219</v>
      </c>
      <c r="Y39" s="7">
        <f t="shared" si="64"/>
        <v>4.0051603235446744E-3</v>
      </c>
      <c r="Z39" s="7">
        <f t="shared" si="65"/>
        <v>2.371476507361977E-3</v>
      </c>
      <c r="AA39" s="7">
        <f t="shared" si="46"/>
        <v>9.4859060294479091E-4</v>
      </c>
      <c r="AB39" s="7">
        <f t="shared" si="66"/>
        <v>0.29861581371422136</v>
      </c>
      <c r="AC39" s="7">
        <f t="shared" si="67"/>
        <v>0.69566354296308075</v>
      </c>
      <c r="AD39" s="7">
        <f t="shared" si="47"/>
        <v>9.4859060294479091E-4</v>
      </c>
      <c r="AE39" s="2">
        <f t="shared" si="68"/>
        <v>1.7535751284993283E-5</v>
      </c>
      <c r="AF39" s="8">
        <f t="shared" si="39"/>
        <v>0.11766466547209932</v>
      </c>
      <c r="AG39" s="2">
        <f t="shared" si="37"/>
        <v>3.4776203959623291</v>
      </c>
      <c r="AH39" s="2">
        <f t="shared" si="40"/>
        <v>0.11710380669904503</v>
      </c>
      <c r="AI39" s="9">
        <f t="shared" si="69"/>
        <v>0.28812025061095003</v>
      </c>
      <c r="AJ39" s="9">
        <f t="shared" si="48"/>
        <v>8.0673670171066011E-2</v>
      </c>
      <c r="AK39" s="9">
        <f t="shared" si="49"/>
        <v>0.64884680437585951</v>
      </c>
      <c r="AL39" s="2">
        <f t="shared" si="70"/>
        <v>3.0057952318467032E-3</v>
      </c>
      <c r="AM39" s="2">
        <f t="shared" si="71"/>
        <v>4.8426534186315519E-3</v>
      </c>
      <c r="AN39" s="2"/>
      <c r="AO39">
        <f t="shared" si="38"/>
        <v>0.74000000000000032</v>
      </c>
      <c r="AP39">
        <f t="shared" si="50"/>
        <v>12.022000000000006</v>
      </c>
      <c r="AQ39">
        <f t="shared" si="32"/>
        <v>1.2799999999999989</v>
      </c>
      <c r="AR39" s="2">
        <f t="shared" si="33"/>
        <v>0.12661286257510232</v>
      </c>
      <c r="AS39">
        <f t="shared" si="51"/>
        <v>0.94699999999999884</v>
      </c>
      <c r="AT39" s="2">
        <f t="shared" si="52"/>
        <v>0.11838908563477399</v>
      </c>
    </row>
    <row r="40" spans="1:46">
      <c r="A40" s="21" t="s">
        <v>135</v>
      </c>
      <c r="B40">
        <f t="shared" si="10"/>
        <v>39</v>
      </c>
      <c r="C40" s="5">
        <f t="shared" si="53"/>
        <v>1.1329224128249952E-5</v>
      </c>
      <c r="D40" s="5">
        <f t="shared" si="54"/>
        <v>6.7080932338322053E-6</v>
      </c>
      <c r="E40" s="6">
        <f t="shared" si="55"/>
        <v>4.960262274572591E-8</v>
      </c>
      <c r="F40" s="4">
        <f t="shared" si="41"/>
        <v>1.6228625363599368E-4</v>
      </c>
      <c r="G40" s="8">
        <f t="shared" si="72"/>
        <v>1.1331063004014587E-5</v>
      </c>
      <c r="H40" s="8">
        <f t="shared" si="72"/>
        <v>6.7091820418507392E-6</v>
      </c>
      <c r="I40" s="4">
        <f t="shared" si="72"/>
        <v>4.9610673876129626E-8</v>
      </c>
      <c r="J40" s="4">
        <f t="shared" si="56"/>
        <v>1.2970945706121926E-94</v>
      </c>
      <c r="K40" s="4">
        <f t="shared" si="57"/>
        <v>1.0651488742724125E-96</v>
      </c>
      <c r="L40" s="2">
        <f t="shared" si="43"/>
        <v>1.0651488742724124E-90</v>
      </c>
      <c r="M40" s="2">
        <f t="shared" si="58"/>
        <v>3.4999366752284273</v>
      </c>
      <c r="N40" s="2">
        <f t="shared" si="59"/>
        <v>3.4798523572438014</v>
      </c>
      <c r="O40" s="4">
        <f t="shared" si="60"/>
        <v>0.69915939360257362</v>
      </c>
      <c r="P40" s="1">
        <f t="shared" si="61"/>
        <v>0.62715605997387802</v>
      </c>
      <c r="Q40" s="1">
        <f t="shared" si="44"/>
        <v>238.31930279007364</v>
      </c>
      <c r="R40" s="2">
        <f t="shared" si="35"/>
        <v>1.0012435162047093E-2</v>
      </c>
      <c r="S40" s="2">
        <f t="shared" si="36"/>
        <v>1.3956416996323459E-2</v>
      </c>
      <c r="T40" s="2">
        <f t="shared" si="45"/>
        <v>4.0106348096266833E-3</v>
      </c>
      <c r="U40" s="2">
        <f t="shared" si="20"/>
        <v>1.8846968090350955E-2</v>
      </c>
      <c r="V40" s="2">
        <f t="shared" si="62"/>
        <v>7.0027602581611533E-3</v>
      </c>
      <c r="W40" s="2">
        <f t="shared" si="63"/>
        <v>7.878213911621702E-3</v>
      </c>
      <c r="X40" s="9">
        <f t="shared" si="23"/>
        <v>0.7878213911621702</v>
      </c>
      <c r="Y40" s="7">
        <f t="shared" si="64"/>
        <v>3.6057179226338643E-3</v>
      </c>
      <c r="Z40" s="7">
        <f t="shared" si="65"/>
        <v>2.1349645594542607E-3</v>
      </c>
      <c r="AA40" s="7">
        <f t="shared" si="46"/>
        <v>8.5398582378170434E-4</v>
      </c>
      <c r="AB40" s="7">
        <f t="shared" si="66"/>
        <v>0.29875386226841888</v>
      </c>
      <c r="AC40" s="7">
        <f t="shared" si="67"/>
        <v>0.69609602849856533</v>
      </c>
      <c r="AD40" s="7">
        <f t="shared" si="47"/>
        <v>8.5398582378170434E-4</v>
      </c>
      <c r="AE40" s="2">
        <f t="shared" si="68"/>
        <v>1.5786876825742338E-5</v>
      </c>
      <c r="AF40" s="8">
        <f t="shared" si="39"/>
        <v>0.11764522131144493</v>
      </c>
      <c r="AG40" s="2">
        <f t="shared" si="37"/>
        <v>3.4798523572438018</v>
      </c>
      <c r="AH40" s="2">
        <f t="shared" si="40"/>
        <v>0.11710380669904503</v>
      </c>
      <c r="AI40" s="9">
        <f t="shared" si="69"/>
        <v>0.28781406164330509</v>
      </c>
      <c r="AJ40" s="9">
        <f t="shared" si="48"/>
        <v>8.0587937260125433E-2</v>
      </c>
      <c r="AK40" s="9">
        <f t="shared" si="49"/>
        <v>0.64815726682072317</v>
      </c>
      <c r="AL40" s="2">
        <f t="shared" si="70"/>
        <v>3.0052083277468549E-3</v>
      </c>
      <c r="AM40" s="2">
        <f t="shared" si="71"/>
        <v>4.6571007552651689E-3</v>
      </c>
      <c r="AN40" s="2"/>
      <c r="AO40">
        <f t="shared" si="38"/>
        <v>0.76000000000000034</v>
      </c>
      <c r="AP40">
        <f t="shared" si="50"/>
        <v>12.328000000000005</v>
      </c>
      <c r="AQ40">
        <f t="shared" si="32"/>
        <v>1.2199999999999989</v>
      </c>
      <c r="AR40" s="2">
        <f t="shared" si="33"/>
        <v>0.12735016198950644</v>
      </c>
      <c r="AS40">
        <f t="shared" si="51"/>
        <v>0.87799999999999878</v>
      </c>
      <c r="AT40" s="2">
        <f t="shared" si="52"/>
        <v>0.11852755993986085</v>
      </c>
    </row>
    <row r="41" spans="1:46">
      <c r="A41" s="21">
        <v>0.2</v>
      </c>
      <c r="B41">
        <f t="shared" si="10"/>
        <v>40</v>
      </c>
      <c r="C41" s="5">
        <f t="shared" si="53"/>
        <v>1.0193186178789689E-5</v>
      </c>
      <c r="D41" s="5">
        <f t="shared" si="54"/>
        <v>6.035439184809681E-6</v>
      </c>
      <c r="E41" s="6">
        <f t="shared" si="55"/>
        <v>4.4628719749898248E-8</v>
      </c>
      <c r="F41" s="4">
        <f t="shared" si="41"/>
        <v>1.460129995526444E-4</v>
      </c>
      <c r="G41" s="8">
        <f t="shared" si="72"/>
        <v>1.0194674733827039E-5</v>
      </c>
      <c r="H41" s="8">
        <f t="shared" si="72"/>
        <v>6.0363205660817958E-6</v>
      </c>
      <c r="I41" s="4">
        <f t="shared" si="72"/>
        <v>4.4635237074749276E-8</v>
      </c>
      <c r="J41" s="4">
        <f t="shared" si="56"/>
        <v>4.6779795211412262E-97</v>
      </c>
      <c r="K41" s="4">
        <f t="shared" si="57"/>
        <v>3.8414659452789627E-99</v>
      </c>
      <c r="L41" s="2">
        <f t="shared" si="43"/>
        <v>3.8414659452789628E-93</v>
      </c>
      <c r="M41" s="2">
        <f t="shared" si="58"/>
        <v>3.4999430269744538</v>
      </c>
      <c r="N41" s="2">
        <f t="shared" si="59"/>
        <v>3.4818628125143687</v>
      </c>
      <c r="O41" s="4">
        <f t="shared" si="60"/>
        <v>0.69084512956292266</v>
      </c>
      <c r="P41" s="1">
        <f t="shared" si="61"/>
        <v>0.61969804521443683</v>
      </c>
      <c r="Q41" s="1">
        <f t="shared" si="44"/>
        <v>235.48525718148599</v>
      </c>
      <c r="R41" s="2">
        <f t="shared" si="35"/>
        <v>1.0011052882419982E-2</v>
      </c>
      <c r="S41" s="2">
        <f t="shared" si="36"/>
        <v>1.3518651129815417E-2</v>
      </c>
      <c r="T41" s="2">
        <f t="shared" si="45"/>
        <v>3.8825915487615522E-3</v>
      </c>
      <c r="U41" s="2">
        <f t="shared" si="20"/>
        <v>1.8245261037413307E-2</v>
      </c>
      <c r="V41" s="2">
        <f t="shared" si="62"/>
        <v>7.0024833924359044E-3</v>
      </c>
      <c r="W41" s="2">
        <f t="shared" si="63"/>
        <v>7.7905803453196575E-3</v>
      </c>
      <c r="X41" s="9">
        <f t="shared" si="23"/>
        <v>0.77905803453196576</v>
      </c>
      <c r="Y41" s="7">
        <f t="shared" si="64"/>
        <v>3.2459172903982424E-3</v>
      </c>
      <c r="Z41" s="7">
        <f t="shared" si="65"/>
        <v>1.9219247114200108E-3</v>
      </c>
      <c r="AA41" s="7">
        <f t="shared" si="46"/>
        <v>7.6876988456800433E-4</v>
      </c>
      <c r="AB41" s="7">
        <f t="shared" si="66"/>
        <v>0.2988782103167405</v>
      </c>
      <c r="AC41" s="7">
        <f t="shared" si="67"/>
        <v>0.69648559254039855</v>
      </c>
      <c r="AD41" s="7">
        <f t="shared" si="47"/>
        <v>7.6876988456800433E-4</v>
      </c>
      <c r="AE41" s="2">
        <f t="shared" si="68"/>
        <v>1.421156550500019E-5</v>
      </c>
      <c r="AF41" s="8">
        <f t="shared" si="39"/>
        <v>0.1176279361444471</v>
      </c>
      <c r="AG41" s="2">
        <f t="shared" si="37"/>
        <v>3.4818628125143687</v>
      </c>
      <c r="AH41" s="2">
        <f t="shared" si="40"/>
        <v>0.11710380669904503</v>
      </c>
      <c r="AI41" s="9">
        <f t="shared" si="69"/>
        <v>0.28750819806647776</v>
      </c>
      <c r="AJ41" s="9">
        <f t="shared" si="48"/>
        <v>8.0502295458613787E-2</v>
      </c>
      <c r="AK41" s="9">
        <f t="shared" si="49"/>
        <v>0.64746846204570796</v>
      </c>
      <c r="AL41" s="2">
        <f t="shared" si="70"/>
        <v>3.0046808784772354E-3</v>
      </c>
      <c r="AM41" s="2">
        <f t="shared" si="71"/>
        <v>4.4901432691146484E-3</v>
      </c>
      <c r="AN41" s="2"/>
      <c r="AO41">
        <f t="shared" si="38"/>
        <v>0.78000000000000036</v>
      </c>
      <c r="AP41">
        <f t="shared" si="50"/>
        <v>12.634000000000007</v>
      </c>
      <c r="AQ41">
        <f t="shared" si="32"/>
        <v>1.1599999999999988</v>
      </c>
      <c r="AR41" s="2">
        <f t="shared" si="33"/>
        <v>0.12816373375712473</v>
      </c>
      <c r="AS41">
        <f t="shared" si="51"/>
        <v>0.80899999999999872</v>
      </c>
      <c r="AT41" s="2">
        <f t="shared" si="52"/>
        <v>0.11868965532541988</v>
      </c>
    </row>
    <row r="42" spans="1:46">
      <c r="A42" s="21" t="s">
        <v>136</v>
      </c>
      <c r="B42">
        <f t="shared" si="10"/>
        <v>41</v>
      </c>
      <c r="C42" s="5">
        <f t="shared" si="53"/>
        <v>9.1710644347115514E-6</v>
      </c>
      <c r="D42" s="5">
        <f t="shared" si="54"/>
        <v>5.43023552055289E-6</v>
      </c>
      <c r="E42" s="6">
        <f t="shared" si="55"/>
        <v>4.0153574876977196E-8</v>
      </c>
      <c r="F42" s="4">
        <f t="shared" si="41"/>
        <v>1.3137154602250298E-4</v>
      </c>
      <c r="G42" s="8">
        <f t="shared" si="72"/>
        <v>9.1722694099244684E-6</v>
      </c>
      <c r="H42" s="8">
        <f t="shared" si="72"/>
        <v>5.4309489927184328E-6</v>
      </c>
      <c r="I42" s="4">
        <f t="shared" si="72"/>
        <v>4.0158850607267957E-8</v>
      </c>
      <c r="J42" s="4">
        <f t="shared" si="56"/>
        <v>1.6871161822756145E-99</v>
      </c>
      <c r="K42" s="4">
        <f t="shared" si="57"/>
        <v>1.3854270482910839E-101</v>
      </c>
      <c r="L42" s="2">
        <f t="shared" si="43"/>
        <v>1.3854270482910839E-95</v>
      </c>
      <c r="M42" s="2">
        <f t="shared" si="58"/>
        <v>3.4999487414457966</v>
      </c>
      <c r="N42" s="2">
        <f t="shared" si="59"/>
        <v>3.4836735374566663</v>
      </c>
      <c r="O42" s="4">
        <f t="shared" si="60"/>
        <v>0.68262973709269292</v>
      </c>
      <c r="P42" s="1">
        <f t="shared" si="61"/>
        <v>0.61232871967878211</v>
      </c>
      <c r="Q42" s="1">
        <f t="shared" si="44"/>
        <v>232.68491347793719</v>
      </c>
      <c r="R42" s="2">
        <f t="shared" si="35"/>
        <v>1.0009824266611581E-2</v>
      </c>
      <c r="S42" s="2">
        <f t="shared" si="36"/>
        <v>1.3129146409662406E-2</v>
      </c>
      <c r="T42" s="2">
        <f t="shared" si="45"/>
        <v>3.7687648594212511E-3</v>
      </c>
      <c r="U42" s="2">
        <f t="shared" si="20"/>
        <v>1.7710361181490841E-2</v>
      </c>
      <c r="V42" s="2">
        <f t="shared" si="62"/>
        <v>7.0022343048234308E-3</v>
      </c>
      <c r="W42" s="2">
        <f t="shared" si="63"/>
        <v>7.7116528075580979E-3</v>
      </c>
      <c r="X42" s="9">
        <f t="shared" si="23"/>
        <v>0.77116528075580981</v>
      </c>
      <c r="Y42" s="7">
        <f t="shared" si="64"/>
        <v>2.9218613471592002E-3</v>
      </c>
      <c r="Z42" s="7">
        <f t="shared" si="65"/>
        <v>1.7300494818705784E-3</v>
      </c>
      <c r="AA42" s="7">
        <f t="shared" si="46"/>
        <v>6.9201979274823142E-4</v>
      </c>
      <c r="AB42" s="7">
        <f t="shared" si="66"/>
        <v>0.29899020475592164</v>
      </c>
      <c r="AC42" s="7">
        <f t="shared" si="67"/>
        <v>0.69683645467227762</v>
      </c>
      <c r="AD42" s="7">
        <f t="shared" si="47"/>
        <v>6.9201979274823142E-4</v>
      </c>
      <c r="AE42" s="2">
        <f t="shared" si="68"/>
        <v>1.2792754779831884E-5</v>
      </c>
      <c r="AF42" s="8">
        <f t="shared" si="39"/>
        <v>0.117612570139858</v>
      </c>
      <c r="AG42" s="2">
        <f t="shared" si="37"/>
        <v>3.4836735374566663</v>
      </c>
      <c r="AH42" s="2">
        <f t="shared" si="40"/>
        <v>0.11710380669904503</v>
      </c>
      <c r="AI42" s="9">
        <f t="shared" si="69"/>
        <v>0.28720265953467117</v>
      </c>
      <c r="AJ42" s="9">
        <f t="shared" si="48"/>
        <v>8.041674466970794E-2</v>
      </c>
      <c r="AK42" s="9">
        <f t="shared" si="49"/>
        <v>0.64678038927207948</v>
      </c>
      <c r="AL42" s="2">
        <f t="shared" si="70"/>
        <v>3.004206857872377E-3</v>
      </c>
      <c r="AM42" s="2">
        <f t="shared" si="71"/>
        <v>4.3399345445075737E-3</v>
      </c>
      <c r="AN42" s="2"/>
      <c r="AO42">
        <f t="shared" si="38"/>
        <v>0.80000000000000038</v>
      </c>
      <c r="AP42">
        <f t="shared" si="50"/>
        <v>12.940000000000008</v>
      </c>
      <c r="AQ42">
        <f t="shared" si="32"/>
        <v>1.0999999999999988</v>
      </c>
      <c r="AR42" s="2">
        <f t="shared" si="33"/>
        <v>0.12906605880848324</v>
      </c>
      <c r="AS42">
        <f t="shared" si="51"/>
        <v>0.73999999999999866</v>
      </c>
      <c r="AT42" s="2">
        <f t="shared" si="52"/>
        <v>0.11888197930990746</v>
      </c>
    </row>
    <row r="43" spans="1:46">
      <c r="A43" s="21">
        <v>0.4</v>
      </c>
      <c r="B43">
        <f t="shared" si="10"/>
        <v>42</v>
      </c>
      <c r="C43" s="5">
        <f t="shared" si="53"/>
        <v>8.2514359485208514E-6</v>
      </c>
      <c r="D43" s="5">
        <f t="shared" si="54"/>
        <v>4.885718653729449E-6</v>
      </c>
      <c r="E43" s="6">
        <f t="shared" si="55"/>
        <v>3.6127175156188306E-8</v>
      </c>
      <c r="F43" s="4">
        <f t="shared" si="41"/>
        <v>1.1819826424509649E-4</v>
      </c>
      <c r="G43" s="8">
        <f t="shared" si="72"/>
        <v>8.2524113692205293E-6</v>
      </c>
      <c r="H43" s="8">
        <f t="shared" si="72"/>
        <v>4.886296205459522E-6</v>
      </c>
      <c r="I43" s="4">
        <f t="shared" si="72"/>
        <v>3.6131445830370122E-8</v>
      </c>
      <c r="J43" s="4">
        <f t="shared" si="56"/>
        <v>6.084594854750142E-102</v>
      </c>
      <c r="K43" s="4">
        <f t="shared" si="57"/>
        <v>4.9965511434389685E-104</v>
      </c>
      <c r="L43" s="2">
        <f t="shared" si="43"/>
        <v>4.9965511434389684E-98</v>
      </c>
      <c r="M43" s="2">
        <f t="shared" si="58"/>
        <v>3.4999538826125045</v>
      </c>
      <c r="N43" s="2">
        <f t="shared" si="59"/>
        <v>3.485304206396703</v>
      </c>
      <c r="O43" s="4">
        <f t="shared" si="60"/>
        <v>0.67451204043090385</v>
      </c>
      <c r="P43" s="1">
        <f t="shared" si="61"/>
        <v>0.60504702869235638</v>
      </c>
      <c r="Q43" s="1">
        <f t="shared" si="44"/>
        <v>229.91787090309543</v>
      </c>
      <c r="R43" s="2">
        <f t="shared" si="35"/>
        <v>1.0008732227963144E-2</v>
      </c>
      <c r="S43" s="2">
        <f t="shared" si="36"/>
        <v>1.2782616856969239E-2</v>
      </c>
      <c r="T43" s="2">
        <f t="shared" si="45"/>
        <v>3.6675756548047792E-3</v>
      </c>
      <c r="U43" s="2">
        <f t="shared" si="20"/>
        <v>1.7234848001902156E-2</v>
      </c>
      <c r="V43" s="2">
        <f t="shared" si="62"/>
        <v>7.0020102069386463E-3</v>
      </c>
      <c r="W43" s="2">
        <f t="shared" si="63"/>
        <v>7.6405737157894454E-3</v>
      </c>
      <c r="X43" s="9">
        <f t="shared" si="23"/>
        <v>0.76405737157894449</v>
      </c>
      <c r="Y43" s="7">
        <f t="shared" si="64"/>
        <v>2.6300290820092426E-3</v>
      </c>
      <c r="Z43" s="7">
        <f t="shared" si="65"/>
        <v>1.5572540617159981E-3</v>
      </c>
      <c r="AA43" s="7">
        <f t="shared" si="46"/>
        <v>6.2290162468639932E-4</v>
      </c>
      <c r="AB43" s="7">
        <f t="shared" si="66"/>
        <v>0.29909106250013945</v>
      </c>
      <c r="AC43" s="7">
        <f t="shared" si="67"/>
        <v>0.6971524272715246</v>
      </c>
      <c r="AD43" s="7">
        <f t="shared" si="47"/>
        <v>6.2290162468639932E-4</v>
      </c>
      <c r="AE43" s="2">
        <f t="shared" si="68"/>
        <v>1.1515028645244406E-5</v>
      </c>
      <c r="AF43" s="8">
        <f t="shared" si="39"/>
        <v>0.11759891012926192</v>
      </c>
      <c r="AG43" s="2">
        <f t="shared" si="37"/>
        <v>3.4853042063967035</v>
      </c>
      <c r="AH43" s="2">
        <f t="shared" si="40"/>
        <v>0.11710380669904502</v>
      </c>
      <c r="AI43" s="9">
        <f t="shared" si="69"/>
        <v>0.2868974457024559</v>
      </c>
      <c r="AJ43" s="9">
        <f t="shared" si="48"/>
        <v>8.0331284796687663E-2</v>
      </c>
      <c r="AK43" s="9">
        <f t="shared" si="49"/>
        <v>0.64609304772193077</v>
      </c>
      <c r="AL43" s="2">
        <f t="shared" si="70"/>
        <v>3.0037808511825157E-3</v>
      </c>
      <c r="AM43" s="2">
        <f t="shared" si="71"/>
        <v>4.2048082435047884E-3</v>
      </c>
      <c r="AN43" s="2"/>
      <c r="AO43">
        <f t="shared" si="38"/>
        <v>0.8200000000000004</v>
      </c>
      <c r="AP43">
        <f t="shared" si="50"/>
        <v>13.246000000000006</v>
      </c>
      <c r="AQ43">
        <f t="shared" si="32"/>
        <v>1.0399999999999987</v>
      </c>
      <c r="AR43" s="2">
        <f t="shared" si="33"/>
        <v>0.13007249828884462</v>
      </c>
      <c r="AS43">
        <f t="shared" si="51"/>
        <v>0.6709999999999986</v>
      </c>
      <c r="AT43" s="2">
        <f t="shared" si="52"/>
        <v>0.11911385725841785</v>
      </c>
    </row>
    <row r="44" spans="1:46">
      <c r="A44" s="21" t="s">
        <v>137</v>
      </c>
      <c r="B44">
        <f t="shared" si="10"/>
        <v>43</v>
      </c>
      <c r="C44" s="5">
        <f t="shared" si="53"/>
        <v>7.4240232087829218E-6</v>
      </c>
      <c r="D44" s="5">
        <f t="shared" si="54"/>
        <v>4.3958032157267278E-6</v>
      </c>
      <c r="E44" s="6">
        <f t="shared" si="55"/>
        <v>3.2504522667401524E-8</v>
      </c>
      <c r="F44" s="4">
        <f t="shared" si="41"/>
        <v>1.0634593329791944E-4</v>
      </c>
      <c r="G44" s="8">
        <f t="shared" si="72"/>
        <v>7.4248128074304901E-6</v>
      </c>
      <c r="H44" s="8">
        <f t="shared" si="72"/>
        <v>4.3962707412417358E-6</v>
      </c>
      <c r="I44" s="4">
        <f t="shared" si="72"/>
        <v>3.2507979758848611E-8</v>
      </c>
      <c r="J44" s="4">
        <f t="shared" si="56"/>
        <v>2.1944128647095032E-104</v>
      </c>
      <c r="K44" s="4">
        <f t="shared" si="57"/>
        <v>1.8020092331672086E-106</v>
      </c>
      <c r="L44" s="2">
        <f t="shared" si="43"/>
        <v>1.8020092331672087E-100</v>
      </c>
      <c r="M44" s="2">
        <f t="shared" si="58"/>
        <v>3.4999585080171989</v>
      </c>
      <c r="N44" s="2">
        <f t="shared" si="59"/>
        <v>3.4867725875809827</v>
      </c>
      <c r="O44" s="4">
        <f t="shared" si="60"/>
        <v>0.66649087779848992</v>
      </c>
      <c r="P44" s="1">
        <f t="shared" si="61"/>
        <v>0.59785193012258153</v>
      </c>
      <c r="Q44" s="1">
        <f t="shared" si="44"/>
        <v>227.18373344658099</v>
      </c>
      <c r="R44" s="2">
        <f t="shared" si="35"/>
        <v>1.0007761580843958E-2</v>
      </c>
      <c r="S44" s="2">
        <f t="shared" si="36"/>
        <v>1.2474348631141019E-2</v>
      </c>
      <c r="T44" s="2">
        <f t="shared" si="45"/>
        <v>3.5776203689255642E-3</v>
      </c>
      <c r="U44" s="2">
        <f t="shared" si="20"/>
        <v>1.681212579382314E-2</v>
      </c>
      <c r="V44" s="2">
        <f t="shared" si="62"/>
        <v>7.0018085905610592E-3</v>
      </c>
      <c r="W44" s="2">
        <f t="shared" si="63"/>
        <v>7.5765685714059457E-3</v>
      </c>
      <c r="X44" s="9">
        <f t="shared" si="23"/>
        <v>0.75765685714059461</v>
      </c>
      <c r="Y44" s="7">
        <f t="shared" si="64"/>
        <v>2.3672406050900081E-3</v>
      </c>
      <c r="Z44" s="7">
        <f t="shared" si="65"/>
        <v>1.4016556214348727E-3</v>
      </c>
      <c r="AA44" s="7">
        <f t="shared" si="46"/>
        <v>5.6066224857394904E-4</v>
      </c>
      <c r="AB44" s="7">
        <f t="shared" si="66"/>
        <v>0.29918188256150269</v>
      </c>
      <c r="AC44" s="7">
        <f t="shared" si="67"/>
        <v>0.69743695335350331</v>
      </c>
      <c r="AD44" s="7">
        <f t="shared" si="47"/>
        <v>5.6066224857394904E-4</v>
      </c>
      <c r="AE44" s="2">
        <f t="shared" si="68"/>
        <v>1.0364464622943419E-5</v>
      </c>
      <c r="AF44" s="8">
        <f t="shared" si="39"/>
        <v>0.11758676663863028</v>
      </c>
      <c r="AG44" s="2">
        <f t="shared" si="37"/>
        <v>3.4867725875809823</v>
      </c>
      <c r="AH44" s="2">
        <f t="shared" si="40"/>
        <v>0.11710380669904502</v>
      </c>
      <c r="AI44" s="9">
        <f t="shared" si="69"/>
        <v>0.28659255622476965</v>
      </c>
      <c r="AJ44" s="9">
        <f t="shared" si="48"/>
        <v>8.0245915742935506E-2</v>
      </c>
      <c r="AK44" s="9">
        <f t="shared" si="49"/>
        <v>0.64540643661818131</v>
      </c>
      <c r="AL44" s="2">
        <f t="shared" si="70"/>
        <v>3.0033979929203259E-3</v>
      </c>
      <c r="AM44" s="2">
        <f t="shared" si="71"/>
        <v>4.0832611680619892E-3</v>
      </c>
      <c r="AN44" s="2"/>
      <c r="AO44">
        <f t="shared" si="38"/>
        <v>0.84000000000000041</v>
      </c>
      <c r="AP44">
        <f t="shared" si="50"/>
        <v>13.552000000000007</v>
      </c>
      <c r="AQ44">
        <f t="shared" si="32"/>
        <v>0.97999999999999865</v>
      </c>
      <c r="AR44" s="2">
        <f t="shared" si="33"/>
        <v>0.13120217525659719</v>
      </c>
      <c r="AS44">
        <f t="shared" si="51"/>
        <v>0.60199999999999854</v>
      </c>
      <c r="AT44" s="2">
        <f t="shared" si="52"/>
        <v>0.11939888995260002</v>
      </c>
    </row>
    <row r="45" spans="1:46">
      <c r="A45" s="21">
        <v>0.2</v>
      </c>
      <c r="B45">
        <f t="shared" si="10"/>
        <v>44</v>
      </c>
      <c r="C45" s="5">
        <f t="shared" si="53"/>
        <v>6.6795792815222145E-6</v>
      </c>
      <c r="D45" s="5">
        <f t="shared" si="54"/>
        <v>3.9550140482697304E-6</v>
      </c>
      <c r="E45" s="6">
        <f t="shared" si="55"/>
        <v>2.9245131656927837E-8</v>
      </c>
      <c r="F45" s="4">
        <f t="shared" si="41"/>
        <v>9.5682094836470569E-5</v>
      </c>
      <c r="G45" s="8">
        <f t="shared" si="72"/>
        <v>6.6802184588183192E-6</v>
      </c>
      <c r="H45" s="8">
        <f t="shared" si="72"/>
        <v>3.9553925085108454E-6</v>
      </c>
      <c r="I45" s="4">
        <f t="shared" si="72"/>
        <v>2.9247930160155192E-8</v>
      </c>
      <c r="J45" s="4">
        <f t="shared" si="56"/>
        <v>7.9141634500828375E-107</v>
      </c>
      <c r="K45" s="4">
        <f t="shared" si="57"/>
        <v>6.4989573471770783E-109</v>
      </c>
      <c r="L45" s="2">
        <f t="shared" si="43"/>
        <v>6.4989573471770779E-103</v>
      </c>
      <c r="M45" s="2">
        <f t="shared" si="58"/>
        <v>3.4999626694220289</v>
      </c>
      <c r="N45" s="2">
        <f t="shared" si="59"/>
        <v>3.4880947217529306</v>
      </c>
      <c r="O45" s="4">
        <f t="shared" si="60"/>
        <v>0.65856510123203027</v>
      </c>
      <c r="P45" s="1">
        <f t="shared" si="61"/>
        <v>0.59074239422971253</v>
      </c>
      <c r="Q45" s="1">
        <f t="shared" si="44"/>
        <v>224.48210980729075</v>
      </c>
      <c r="R45" s="2">
        <f t="shared" si="35"/>
        <v>1.0006898828910179E-2</v>
      </c>
      <c r="S45" s="2">
        <f t="shared" si="36"/>
        <v>1.2200139462569743E-2</v>
      </c>
      <c r="T45" s="2">
        <f t="shared" si="45"/>
        <v>3.4976514217018176E-3</v>
      </c>
      <c r="U45" s="2">
        <f t="shared" si="20"/>
        <v>1.6436331868899517E-2</v>
      </c>
      <c r="V45" s="2">
        <f t="shared" si="62"/>
        <v>7.0016271994346813E-3</v>
      </c>
      <c r="W45" s="2">
        <f t="shared" si="63"/>
        <v>7.5189381757866944E-3</v>
      </c>
      <c r="X45" s="9">
        <f t="shared" si="23"/>
        <v>0.75189381757866947</v>
      </c>
      <c r="Y45" s="7">
        <f t="shared" si="64"/>
        <v>2.1306251887057487E-3</v>
      </c>
      <c r="Z45" s="7">
        <f t="shared" si="65"/>
        <v>1.2615543880494561E-3</v>
      </c>
      <c r="AA45" s="7">
        <f t="shared" si="46"/>
        <v>5.0462175521978246E-4</v>
      </c>
      <c r="AB45" s="7">
        <f t="shared" si="66"/>
        <v>0.29926365709711295</v>
      </c>
      <c r="AC45" s="7">
        <f t="shared" si="67"/>
        <v>0.6976931411788404</v>
      </c>
      <c r="AD45" s="7">
        <f t="shared" si="47"/>
        <v>5.0462175521978246E-4</v>
      </c>
      <c r="AE45" s="2">
        <f t="shared" si="68"/>
        <v>9.3284938360768096E-6</v>
      </c>
      <c r="AF45" s="8">
        <f t="shared" si="39"/>
        <v>0.11757597125121151</v>
      </c>
      <c r="AG45" s="2">
        <f t="shared" si="37"/>
        <v>3.4880947217529306</v>
      </c>
      <c r="AH45" s="2">
        <f t="shared" si="40"/>
        <v>0.11710380669904505</v>
      </c>
      <c r="AI45" s="9">
        <f t="shared" si="69"/>
        <v>0.28628799075691691</v>
      </c>
      <c r="AJ45" s="9">
        <f t="shared" si="48"/>
        <v>8.0160637411936742E-2</v>
      </c>
      <c r="AK45" s="9">
        <f t="shared" si="49"/>
        <v>0.64472055518457694</v>
      </c>
      <c r="AL45" s="2">
        <f t="shared" si="70"/>
        <v>3.0030539110485681E-3</v>
      </c>
      <c r="AM45" s="2">
        <f t="shared" si="71"/>
        <v>3.9739377944595913E-3</v>
      </c>
      <c r="AN45" s="2"/>
      <c r="AO45">
        <f t="shared" si="38"/>
        <v>0.86000000000000043</v>
      </c>
      <c r="AP45">
        <f t="shared" si="50"/>
        <v>13.858000000000006</v>
      </c>
      <c r="AQ45">
        <f t="shared" si="32"/>
        <v>0.91999999999999871</v>
      </c>
      <c r="AR45" s="2">
        <f t="shared" si="33"/>
        <v>0.13247920139405661</v>
      </c>
      <c r="AS45">
        <f t="shared" si="51"/>
        <v>0.53299999999999847</v>
      </c>
      <c r="AT45" s="2">
        <f t="shared" si="52"/>
        <v>0.11975772098036036</v>
      </c>
    </row>
    <row r="46" spans="1:46">
      <c r="A46" s="21" t="s">
        <v>138</v>
      </c>
      <c r="B46">
        <f t="shared" si="10"/>
        <v>45</v>
      </c>
      <c r="C46" s="5">
        <f t="shared" si="53"/>
        <v>6.0097844690675745E-6</v>
      </c>
      <c r="D46" s="5">
        <f t="shared" si="54"/>
        <v>3.5584250145794828E-6</v>
      </c>
      <c r="E46" s="6">
        <f t="shared" si="55"/>
        <v>2.6312576080029396E-8</v>
      </c>
      <c r="F46" s="4">
        <f t="shared" si="41"/>
        <v>8.6087572776743479E-5</v>
      </c>
      <c r="G46" s="8">
        <f t="shared" si="72"/>
        <v>6.010301881368197E-6</v>
      </c>
      <c r="H46" s="8">
        <f t="shared" si="72"/>
        <v>3.5587313771259039E-6</v>
      </c>
      <c r="I46" s="4">
        <f t="shared" si="72"/>
        <v>2.6314841460858765E-8</v>
      </c>
      <c r="J46" s="4">
        <f t="shared" si="56"/>
        <v>2.8542479002882891E-109</v>
      </c>
      <c r="K46" s="4">
        <f t="shared" si="57"/>
        <v>2.3438529516406648E-111</v>
      </c>
      <c r="L46" s="2">
        <f t="shared" si="43"/>
        <v>2.343852951640665E-105</v>
      </c>
      <c r="M46" s="2">
        <f t="shared" si="58"/>
        <v>3.4999664133902884</v>
      </c>
      <c r="N46" s="2">
        <f t="shared" si="59"/>
        <v>3.489285085170601</v>
      </c>
      <c r="O46" s="4">
        <f t="shared" si="60"/>
        <v>0.65073357641945673</v>
      </c>
      <c r="P46" s="1">
        <f t="shared" si="61"/>
        <v>0.58371740351946355</v>
      </c>
      <c r="Q46" s="1">
        <f t="shared" si="44"/>
        <v>221.81261333739616</v>
      </c>
      <c r="R46" s="2">
        <f t="shared" si="35"/>
        <v>1.0006131976997375E-2</v>
      </c>
      <c r="S46" s="2">
        <f t="shared" si="36"/>
        <v>1.1956244224304975E-2</v>
      </c>
      <c r="T46" s="2">
        <f t="shared" si="45"/>
        <v>3.4265598632564585E-3</v>
      </c>
      <c r="U46" s="2">
        <f t="shared" si="20"/>
        <v>1.6102254996505912E-2</v>
      </c>
      <c r="V46" s="2">
        <f t="shared" si="62"/>
        <v>7.0014640039159949E-3</v>
      </c>
      <c r="W46" s="2">
        <f t="shared" si="63"/>
        <v>7.4670515245325413E-3</v>
      </c>
      <c r="X46" s="9">
        <f t="shared" si="23"/>
        <v>0.74670515245325408</v>
      </c>
      <c r="Y46" s="7">
        <f t="shared" si="64"/>
        <v>1.9175920928998827E-3</v>
      </c>
      <c r="Z46" s="7">
        <f t="shared" si="65"/>
        <v>1.1354163707959824E-3</v>
      </c>
      <c r="AA46" s="7">
        <f t="shared" si="46"/>
        <v>4.5416654831839301E-4</v>
      </c>
      <c r="AB46" s="7">
        <f t="shared" si="66"/>
        <v>0.29933728149342043</v>
      </c>
      <c r="AC46" s="7">
        <f t="shared" si="67"/>
        <v>0.6979237958449428</v>
      </c>
      <c r="AD46" s="7">
        <f t="shared" si="47"/>
        <v>4.5416654831839301E-4</v>
      </c>
      <c r="AE46" s="2">
        <f t="shared" si="68"/>
        <v>8.3957732751636263E-6</v>
      </c>
      <c r="AF46" s="8">
        <f t="shared" si="39"/>
        <v>0.11756637426460274</v>
      </c>
      <c r="AG46" s="2">
        <f t="shared" si="37"/>
        <v>3.4892850851706014</v>
      </c>
      <c r="AH46" s="2">
        <f t="shared" si="40"/>
        <v>0.11710380669904503</v>
      </c>
      <c r="AI46" s="9">
        <f t="shared" si="69"/>
        <v>0.28598374895456835</v>
      </c>
      <c r="AJ46" s="9">
        <f t="shared" si="48"/>
        <v>8.0075449707279145E-2</v>
      </c>
      <c r="AK46" s="9">
        <f t="shared" si="49"/>
        <v>0.64403540264568804</v>
      </c>
      <c r="AL46" s="2">
        <f t="shared" si="70"/>
        <v>3.0027446768574038E-3</v>
      </c>
      <c r="AM46" s="2">
        <f t="shared" si="71"/>
        <v>3.8756161760192635E-3</v>
      </c>
      <c r="AN46" s="2"/>
      <c r="AO46">
        <f t="shared" si="38"/>
        <v>0.88000000000000045</v>
      </c>
      <c r="AP46">
        <f t="shared" si="50"/>
        <v>14.164000000000007</v>
      </c>
      <c r="AQ46">
        <f t="shared" si="32"/>
        <v>0.85999999999999865</v>
      </c>
      <c r="AR46" s="2">
        <f t="shared" si="33"/>
        <v>0.13393441722511507</v>
      </c>
      <c r="AS46">
        <f t="shared" si="51"/>
        <v>0.46399999999999847</v>
      </c>
      <c r="AT46" s="2">
        <f t="shared" si="52"/>
        <v>0.12022327330517008</v>
      </c>
    </row>
    <row r="47" spans="1:46">
      <c r="A47" s="21">
        <f>1-(A43+A45+A49)</f>
        <v>0</v>
      </c>
      <c r="B47">
        <f t="shared" si="10"/>
        <v>46</v>
      </c>
      <c r="C47" s="5">
        <f t="shared" si="53"/>
        <v>5.4071533314318232E-6</v>
      </c>
      <c r="D47" s="5">
        <f t="shared" si="54"/>
        <v>3.2016039462425251E-6</v>
      </c>
      <c r="E47" s="6">
        <f t="shared" si="55"/>
        <v>2.367408251360445E-8</v>
      </c>
      <c r="F47" s="4">
        <f t="shared" si="41"/>
        <v>7.7455141416555532E-5</v>
      </c>
      <c r="G47" s="8">
        <f t="shared" si="72"/>
        <v>5.4075721756994121E-6</v>
      </c>
      <c r="H47" s="8">
        <f t="shared" si="72"/>
        <v>3.2018519461378082E-6</v>
      </c>
      <c r="I47" s="4">
        <f t="shared" si="72"/>
        <v>2.3675916335052349E-8</v>
      </c>
      <c r="J47" s="4">
        <f t="shared" si="56"/>
        <v>1.0293862551214855E-111</v>
      </c>
      <c r="K47" s="4">
        <f t="shared" si="57"/>
        <v>8.4531200397874676E-114</v>
      </c>
      <c r="L47" s="2">
        <f t="shared" si="43"/>
        <v>8.4531200397874673E-108</v>
      </c>
      <c r="M47" s="2">
        <f t="shared" si="58"/>
        <v>3.4999697818093325</v>
      </c>
      <c r="N47" s="2">
        <f t="shared" si="59"/>
        <v>3.4903567381902918</v>
      </c>
      <c r="O47" s="4">
        <f t="shared" si="60"/>
        <v>0.64299518253771304</v>
      </c>
      <c r="P47" s="1">
        <f t="shared" si="61"/>
        <v>0.57677595259738801</v>
      </c>
      <c r="Q47" s="1">
        <f t="shared" si="44"/>
        <v>219.17486198700743</v>
      </c>
      <c r="R47" s="2">
        <f t="shared" si="35"/>
        <v>1.0005450363998794E-2</v>
      </c>
      <c r="S47" s="2">
        <f t="shared" si="36"/>
        <v>1.1739326076027594E-2</v>
      </c>
      <c r="T47" s="2">
        <f t="shared" si="45"/>
        <v>3.3633599533193542E-3</v>
      </c>
      <c r="U47" s="2">
        <f t="shared" si="20"/>
        <v>1.5805262938530799E-2</v>
      </c>
      <c r="V47" s="2">
        <f t="shared" si="62"/>
        <v>7.0013171781805683E-3</v>
      </c>
      <c r="W47" s="2">
        <f t="shared" si="63"/>
        <v>7.4203393308674226E-3</v>
      </c>
      <c r="X47" s="9">
        <f t="shared" si="23"/>
        <v>0.74203393308674226</v>
      </c>
      <c r="Y47" s="7">
        <f t="shared" si="64"/>
        <v>1.7258039742251978E-3</v>
      </c>
      <c r="Z47" s="7">
        <f t="shared" si="65"/>
        <v>1.021857616317551E-3</v>
      </c>
      <c r="AA47" s="7">
        <f t="shared" si="46"/>
        <v>4.087430465270204E-4</v>
      </c>
      <c r="AB47" s="7">
        <f t="shared" si="66"/>
        <v>0.29940356355750747</v>
      </c>
      <c r="AC47" s="7">
        <f t="shared" si="67"/>
        <v>0.69813144807990257</v>
      </c>
      <c r="AD47" s="7">
        <f t="shared" si="47"/>
        <v>4.087430465270204E-4</v>
      </c>
      <c r="AE47" s="2">
        <f t="shared" si="68"/>
        <v>7.5560693739925559E-6</v>
      </c>
      <c r="AF47" s="8">
        <f t="shared" si="39"/>
        <v>0.11755784260905032</v>
      </c>
      <c r="AG47" s="2">
        <f t="shared" si="37"/>
        <v>3.4903567381902914</v>
      </c>
      <c r="AH47" s="2">
        <f t="shared" si="40"/>
        <v>0.11710380669904503</v>
      </c>
      <c r="AI47" s="9">
        <f t="shared" si="69"/>
        <v>0.28567983047376061</v>
      </c>
      <c r="AJ47" s="9">
        <f t="shared" si="48"/>
        <v>7.9990352532652978E-2</v>
      </c>
      <c r="AK47" s="9">
        <f t="shared" si="49"/>
        <v>0.64335097822690901</v>
      </c>
      <c r="AL47" s="2">
        <f t="shared" si="70"/>
        <v>3.0024667599478421E-3</v>
      </c>
      <c r="AM47" s="2">
        <f t="shared" si="71"/>
        <v>3.787195112387291E-3</v>
      </c>
      <c r="AN47" s="2"/>
      <c r="AO47">
        <f t="shared" si="38"/>
        <v>0.90000000000000047</v>
      </c>
      <c r="AP47">
        <f t="shared" si="50"/>
        <v>14.470000000000008</v>
      </c>
      <c r="AQ47">
        <f t="shared" si="32"/>
        <v>0.7999999999999986</v>
      </c>
      <c r="AR47" s="2">
        <f t="shared" si="33"/>
        <v>0.13560791543083225</v>
      </c>
      <c r="AS47">
        <f t="shared" si="51"/>
        <v>0.39499999999999841</v>
      </c>
      <c r="AT47" s="2">
        <f t="shared" si="52"/>
        <v>0.1208514742902931</v>
      </c>
    </row>
    <row r="48" spans="1:46">
      <c r="A48" s="21" t="s">
        <v>139</v>
      </c>
      <c r="B48">
        <f t="shared" si="10"/>
        <v>47</v>
      </c>
      <c r="C48" s="5">
        <f t="shared" si="53"/>
        <v>4.864951031122497E-6</v>
      </c>
      <c r="D48" s="5">
        <f t="shared" si="54"/>
        <v>2.8805631105330558E-6</v>
      </c>
      <c r="E48" s="6">
        <f t="shared" si="55"/>
        <v>2.1300163889552765E-8</v>
      </c>
      <c r="F48" s="4">
        <f t="shared" si="41"/>
        <v>6.9688327111010426E-5</v>
      </c>
      <c r="G48" s="8">
        <f t="shared" si="72"/>
        <v>4.8652900850494339E-6</v>
      </c>
      <c r="H48" s="8">
        <f t="shared" si="72"/>
        <v>2.8807638661476895E-6</v>
      </c>
      <c r="I48" s="4">
        <f t="shared" si="72"/>
        <v>2.1301648365792083E-8</v>
      </c>
      <c r="J48" s="4">
        <f t="shared" si="56"/>
        <v>3.7124878400576518E-114</v>
      </c>
      <c r="K48" s="4">
        <f t="shared" si="57"/>
        <v>3.0486229247888094E-116</v>
      </c>
      <c r="L48" s="2">
        <f t="shared" si="43"/>
        <v>3.0486229247888096E-110</v>
      </c>
      <c r="M48" s="2">
        <f t="shared" si="58"/>
        <v>3.4999728123607547</v>
      </c>
      <c r="N48" s="2">
        <f t="shared" si="59"/>
        <v>3.4913214605077285</v>
      </c>
      <c r="O48" s="4">
        <f t="shared" si="60"/>
        <v>0.63534881209234784</v>
      </c>
      <c r="P48" s="1">
        <f t="shared" si="61"/>
        <v>0.56991704802498966</v>
      </c>
      <c r="Q48" s="1">
        <f t="shared" si="44"/>
        <v>216.56847824949608</v>
      </c>
      <c r="R48" s="2">
        <f t="shared" si="35"/>
        <v>1.0004844514380004E-2</v>
      </c>
      <c r="S48" s="2">
        <f t="shared" si="36"/>
        <v>1.1546412654262492E-2</v>
      </c>
      <c r="T48" s="2">
        <f t="shared" si="45"/>
        <v>3.3071754591693613E-3</v>
      </c>
      <c r="U48" s="2">
        <f t="shared" si="20"/>
        <v>1.5541238060006396E-2</v>
      </c>
      <c r="V48" s="2">
        <f t="shared" si="62"/>
        <v>7.0011850797285762E-3</v>
      </c>
      <c r="W48" s="2">
        <f t="shared" si="63"/>
        <v>7.3782881306214436E-3</v>
      </c>
      <c r="X48" s="9">
        <f t="shared" si="23"/>
        <v>0.73782881306214432</v>
      </c>
      <c r="Y48" s="7">
        <f t="shared" si="64"/>
        <v>1.553152682337549E-3</v>
      </c>
      <c r="Z48" s="7">
        <f t="shared" si="65"/>
        <v>9.19629877699864E-4</v>
      </c>
      <c r="AA48" s="7">
        <f t="shared" si="46"/>
        <v>3.6785195107994563E-4</v>
      </c>
      <c r="AB48" s="7">
        <f t="shared" si="66"/>
        <v>0.29946323188287882</v>
      </c>
      <c r="AC48" s="7">
        <f t="shared" si="67"/>
        <v>0.69831838045045724</v>
      </c>
      <c r="AD48" s="7">
        <f t="shared" si="47"/>
        <v>3.6785195107994563E-4</v>
      </c>
      <c r="AE48" s="2">
        <f t="shared" si="68"/>
        <v>6.8001520401028842E-6</v>
      </c>
      <c r="AF48" s="8">
        <f t="shared" si="39"/>
        <v>0.11755025799774388</v>
      </c>
      <c r="AG48" s="2">
        <f t="shared" si="37"/>
        <v>3.491321460507729</v>
      </c>
      <c r="AH48" s="2">
        <f t="shared" si="40"/>
        <v>0.11710380669904503</v>
      </c>
      <c r="AI48" s="9">
        <f t="shared" si="69"/>
        <v>0.28537623497089593</v>
      </c>
      <c r="AJ48" s="9">
        <f t="shared" si="48"/>
        <v>7.9905345791850865E-2</v>
      </c>
      <c r="AK48" s="9">
        <f t="shared" si="49"/>
        <v>0.6426672811544577</v>
      </c>
      <c r="AL48" s="2">
        <f t="shared" si="70"/>
        <v>3.0022169877983009E-3</v>
      </c>
      <c r="AM48" s="2">
        <f t="shared" si="71"/>
        <v>3.7076824871832685E-3</v>
      </c>
      <c r="AN48" s="2"/>
      <c r="AO48">
        <f t="shared" si="38"/>
        <v>0.92000000000000048</v>
      </c>
      <c r="AP48">
        <f t="shared" si="50"/>
        <v>14.776000000000007</v>
      </c>
      <c r="AQ48">
        <f t="shared" si="32"/>
        <v>0.73999999999999855</v>
      </c>
      <c r="AR48" s="2">
        <f t="shared" si="33"/>
        <v>0.13755279172396304</v>
      </c>
      <c r="AS48">
        <f t="shared" si="51"/>
        <v>0.32599999999999835</v>
      </c>
      <c r="AT48" s="2">
        <f t="shared" si="52"/>
        <v>0.12174560084580556</v>
      </c>
    </row>
    <row r="49" spans="1:46">
      <c r="A49" s="21">
        <v>0.4</v>
      </c>
      <c r="B49">
        <f t="shared" si="10"/>
        <v>48</v>
      </c>
      <c r="C49" s="5">
        <f t="shared" si="53"/>
        <v>4.3771180664766891E-6</v>
      </c>
      <c r="D49" s="5">
        <f t="shared" si="54"/>
        <v>2.5917146446243542E-6</v>
      </c>
      <c r="E49" s="6">
        <f t="shared" si="55"/>
        <v>1.916428995552786E-8</v>
      </c>
      <c r="F49" s="4">
        <f t="shared" si="41"/>
        <v>6.270033010995385E-5</v>
      </c>
      <c r="G49" s="8">
        <f t="shared" si="72"/>
        <v>4.3773925304333679E-6</v>
      </c>
      <c r="H49" s="8">
        <f t="shared" si="72"/>
        <v>2.591877156177651E-6</v>
      </c>
      <c r="I49" s="4">
        <f t="shared" si="72"/>
        <v>1.9165491638180292E-8</v>
      </c>
      <c r="J49" s="4">
        <f t="shared" si="56"/>
        <v>1.3389110155691117E-116</v>
      </c>
      <c r="K49" s="4">
        <f t="shared" si="57"/>
        <v>1.0994877268750525E-118</v>
      </c>
      <c r="L49" s="2">
        <f t="shared" si="43"/>
        <v>1.0994877268750525E-112</v>
      </c>
      <c r="M49" s="2">
        <f t="shared" si="58"/>
        <v>3.4999755389431706</v>
      </c>
      <c r="N49" s="2">
        <f t="shared" si="59"/>
        <v>3.4921898741044903</v>
      </c>
      <c r="O49" s="4">
        <f t="shared" si="60"/>
        <v>0.62779337075901276</v>
      </c>
      <c r="P49" s="1">
        <f t="shared" si="61"/>
        <v>0.56313970817754477</v>
      </c>
      <c r="Q49" s="1">
        <f t="shared" si="44"/>
        <v>213.993089107467</v>
      </c>
      <c r="R49" s="2">
        <f t="shared" si="35"/>
        <v>1.0004306006245368E-2</v>
      </c>
      <c r="S49" s="2">
        <f t="shared" si="36"/>
        <v>1.1374856823137753E-2</v>
      </c>
      <c r="T49" s="2">
        <f t="shared" si="45"/>
        <v>3.2572274799504228E-3</v>
      </c>
      <c r="U49" s="2">
        <f t="shared" si="20"/>
        <v>1.5306520112548978E-2</v>
      </c>
      <c r="V49" s="2">
        <f t="shared" si="62"/>
        <v>7.0010662309561763E-3</v>
      </c>
      <c r="W49" s="2">
        <f t="shared" si="63"/>
        <v>7.3404349231298233E-3</v>
      </c>
      <c r="X49" s="9">
        <f t="shared" si="23"/>
        <v>0.73404349231298238</v>
      </c>
      <c r="Y49" s="7">
        <f t="shared" si="64"/>
        <v>1.3977372569206647E-3</v>
      </c>
      <c r="Z49" s="7">
        <f t="shared" si="65"/>
        <v>8.2760758633460387E-4</v>
      </c>
      <c r="AA49" s="7">
        <f t="shared" si="46"/>
        <v>3.3104303453384155E-4</v>
      </c>
      <c r="AB49" s="7">
        <f t="shared" si="66"/>
        <v>0.29951694345460772</v>
      </c>
      <c r="AC49" s="7">
        <f t="shared" si="67"/>
        <v>0.6984866511871286</v>
      </c>
      <c r="AD49" s="7">
        <f t="shared" si="47"/>
        <v>3.3104303453384155E-4</v>
      </c>
      <c r="AE49" s="2">
        <f t="shared" si="68"/>
        <v>6.1196983189519855E-6</v>
      </c>
      <c r="AF49" s="8">
        <f t="shared" si="39"/>
        <v>0.11754351528316312</v>
      </c>
      <c r="AG49" s="2">
        <f t="shared" si="37"/>
        <v>3.4921898741044903</v>
      </c>
      <c r="AH49" s="2">
        <f t="shared" si="40"/>
        <v>0.11710380669904503</v>
      </c>
      <c r="AI49" s="9">
        <f t="shared" si="69"/>
        <v>0.28507296210274158</v>
      </c>
      <c r="AJ49" s="9">
        <f t="shared" si="48"/>
        <v>7.9820429388767655E-2</v>
      </c>
      <c r="AK49" s="9">
        <f t="shared" si="49"/>
        <v>0.64198431065537409</v>
      </c>
      <c r="AL49" s="2">
        <f t="shared" si="70"/>
        <v>3.0019925094453871E-3</v>
      </c>
      <c r="AM49" s="2">
        <f t="shared" si="71"/>
        <v>3.6361846802015416E-3</v>
      </c>
      <c r="AN49" s="2"/>
      <c r="AO49">
        <f t="shared" si="38"/>
        <v>0.9400000000000005</v>
      </c>
      <c r="AP49">
        <f t="shared" si="50"/>
        <v>15.08200000000001</v>
      </c>
      <c r="AQ49">
        <f t="shared" si="32"/>
        <v>0.67999999999999849</v>
      </c>
      <c r="AR49" s="2">
        <f t="shared" si="33"/>
        <v>0.13984088148058751</v>
      </c>
      <c r="AS49">
        <f t="shared" si="51"/>
        <v>0.25699999999999829</v>
      </c>
      <c r="AT49" s="2">
        <f t="shared" si="52"/>
        <v>0.12311984204980339</v>
      </c>
    </row>
    <row r="50" spans="1:46">
      <c r="A50" s="19" t="s">
        <v>140</v>
      </c>
      <c r="B50">
        <f t="shared" si="10"/>
        <v>49</v>
      </c>
      <c r="C50" s="5">
        <f t="shared" si="53"/>
        <v>3.9382025523607384E-6</v>
      </c>
      <c r="D50" s="5">
        <f t="shared" si="54"/>
        <v>2.3318304586346466E-6</v>
      </c>
      <c r="E50" s="6">
        <f t="shared" si="55"/>
        <v>1.7242590780237305E-8</v>
      </c>
      <c r="F50" s="4">
        <f t="shared" si="41"/>
        <v>5.6413054508178228E-5</v>
      </c>
      <c r="G50" s="8">
        <f t="shared" si="72"/>
        <v>3.9384247309297609E-6</v>
      </c>
      <c r="H50" s="8">
        <f t="shared" si="72"/>
        <v>2.3319620117347255E-6</v>
      </c>
      <c r="I50" s="4">
        <f t="shared" si="72"/>
        <v>1.7243563542327335E-8</v>
      </c>
      <c r="J50" s="4">
        <f t="shared" si="56"/>
        <v>4.8287907862466472E-119</v>
      </c>
      <c r="K50" s="4">
        <f t="shared" si="57"/>
        <v>3.9653092277150464E-121</v>
      </c>
      <c r="L50" s="2">
        <f t="shared" si="43"/>
        <v>3.9653092277150465E-115</v>
      </c>
      <c r="M50" s="2">
        <f t="shared" si="58"/>
        <v>3.4999779920524006</v>
      </c>
      <c r="N50" s="2">
        <f t="shared" si="59"/>
        <v>3.4929715548958424</v>
      </c>
      <c r="O50" s="4">
        <f t="shared" si="60"/>
        <v>0.62032777722684618</v>
      </c>
      <c r="P50" s="1">
        <f t="shared" si="61"/>
        <v>0.55644296310361463</v>
      </c>
      <c r="Q50" s="1">
        <f t="shared" si="44"/>
        <v>211.44832597937355</v>
      </c>
      <c r="R50" s="2">
        <f t="shared" si="35"/>
        <v>1.000382735410609E-2</v>
      </c>
      <c r="S50" s="2">
        <f t="shared" si="36"/>
        <v>1.1222301539352778E-2</v>
      </c>
      <c r="T50" s="2">
        <f t="shared" si="45"/>
        <v>3.2128236268123339E-3</v>
      </c>
      <c r="U50" s="2">
        <f t="shared" si="20"/>
        <v>1.5097855389155704E-2</v>
      </c>
      <c r="V50" s="2">
        <f t="shared" si="62"/>
        <v>7.0009593025835313E-3</v>
      </c>
      <c r="W50" s="2">
        <f t="shared" si="63"/>
        <v>7.3063623046245568E-3</v>
      </c>
      <c r="X50" s="9">
        <f t="shared" si="23"/>
        <v>0.73063623046245563</v>
      </c>
      <c r="Y50" s="7">
        <f t="shared" si="64"/>
        <v>1.2578439466579704E-3</v>
      </c>
      <c r="Z50" s="7">
        <f t="shared" si="65"/>
        <v>7.4477602104748206E-4</v>
      </c>
      <c r="AA50" s="7">
        <f t="shared" si="46"/>
        <v>2.9791040841899282E-4</v>
      </c>
      <c r="AB50" s="7">
        <f t="shared" si="66"/>
        <v>0.29956529055549136</v>
      </c>
      <c r="AC50" s="7">
        <f t="shared" si="67"/>
        <v>0.69863811581965762</v>
      </c>
      <c r="AD50" s="7">
        <f t="shared" si="47"/>
        <v>2.9791040841899282E-4</v>
      </c>
      <c r="AE50" s="2">
        <f t="shared" si="68"/>
        <v>5.5072049111899938E-6</v>
      </c>
      <c r="AF50" s="8">
        <f t="shared" si="39"/>
        <v>0.11753752099645366</v>
      </c>
      <c r="AG50" s="2">
        <f t="shared" si="37"/>
        <v>3.4929715548958415</v>
      </c>
      <c r="AH50" s="2">
        <f t="shared" si="40"/>
        <v>0.11710380669904503</v>
      </c>
      <c r="AI50" s="9">
        <f t="shared" si="69"/>
        <v>0.28477001152642967</v>
      </c>
      <c r="AJ50" s="9">
        <f t="shared" si="48"/>
        <v>7.9735603227400309E-2</v>
      </c>
      <c r="AK50" s="9">
        <f t="shared" si="49"/>
        <v>0.64130206595751971</v>
      </c>
      <c r="AL50" s="2">
        <f t="shared" si="70"/>
        <v>3.0017907628583952E-3</v>
      </c>
      <c r="AM50" s="2">
        <f t="shared" si="71"/>
        <v>3.5718969653082294E-3</v>
      </c>
      <c r="AN50" s="2"/>
      <c r="AO50">
        <f t="shared" si="38"/>
        <v>0.96000000000000052</v>
      </c>
      <c r="AP50">
        <f t="shared" si="50"/>
        <v>15.388000000000011</v>
      </c>
      <c r="AQ50">
        <f t="shared" si="32"/>
        <v>0.61999999999999844</v>
      </c>
      <c r="AR50" s="2">
        <f t="shared" si="33"/>
        <v>0.14257182731913928</v>
      </c>
      <c r="AS50">
        <f t="shared" si="51"/>
        <v>0.18799999999999822</v>
      </c>
      <c r="AT50" s="2">
        <f t="shared" si="52"/>
        <v>0.12550283477588467</v>
      </c>
    </row>
    <row r="51" spans="1:46">
      <c r="A51" s="19">
        <f>A35*A$43+A37*A$45+A39*A$47+A41*A$49</f>
        <v>0.31200000000000006</v>
      </c>
      <c r="B51">
        <f t="shared" si="10"/>
        <v>50</v>
      </c>
      <c r="C51" s="5">
        <f t="shared" si="53"/>
        <v>3.5432992914227653E-6</v>
      </c>
      <c r="D51" s="5">
        <f t="shared" si="54"/>
        <v>2.0980061593950575E-6</v>
      </c>
      <c r="E51" s="6">
        <f t="shared" si="55"/>
        <v>1.5513589989749006E-8</v>
      </c>
      <c r="F51" s="4">
        <f t="shared" si="41"/>
        <v>5.0756235467370659E-5</v>
      </c>
      <c r="G51" s="8">
        <f t="shared" si="72"/>
        <v>3.5434791450846267E-6</v>
      </c>
      <c r="H51" s="8">
        <f t="shared" si="72"/>
        <v>2.0981126516948441E-6</v>
      </c>
      <c r="I51" s="4">
        <f t="shared" si="72"/>
        <v>1.5514377441143537E-8</v>
      </c>
      <c r="J51" s="4">
        <f t="shared" si="56"/>
        <v>1.7415063574952658E-121</v>
      </c>
      <c r="K51" s="4">
        <f t="shared" si="57"/>
        <v>1.4300912040275064E-123</v>
      </c>
      <c r="L51" s="2">
        <f t="shared" si="43"/>
        <v>1.4300912040275064E-117</v>
      </c>
      <c r="M51" s="2">
        <f t="shared" si="58"/>
        <v>3.4999801991233785</v>
      </c>
      <c r="N51" s="2">
        <f t="shared" si="59"/>
        <v>3.4936751340201471</v>
      </c>
      <c r="O51" s="4">
        <f t="shared" si="60"/>
        <v>0.61295096304371954</v>
      </c>
      <c r="P51" s="1">
        <f t="shared" si="61"/>
        <v>0.54982585438622966</v>
      </c>
      <c r="Q51" s="1">
        <f t="shared" si="44"/>
        <v>208.93382466676726</v>
      </c>
      <c r="R51" s="2">
        <f t="shared" si="35"/>
        <v>1.0003401904707589E-2</v>
      </c>
      <c r="S51" s="2">
        <f t="shared" si="36"/>
        <v>1.1086648422816283E-2</v>
      </c>
      <c r="T51" s="2">
        <f t="shared" si="45"/>
        <v>3.1733484074860032E-3</v>
      </c>
      <c r="U51" s="2">
        <f t="shared" si="20"/>
        <v>1.4912351538937985E-2</v>
      </c>
      <c r="V51" s="2">
        <f t="shared" si="62"/>
        <v>7.0008630987516609E-3</v>
      </c>
      <c r="W51" s="2">
        <f t="shared" si="63"/>
        <v>7.2756940531388346E-3</v>
      </c>
      <c r="X51" s="9">
        <f t="shared" si="23"/>
        <v>0.72756940531388348</v>
      </c>
      <c r="Y51" s="7">
        <f t="shared" si="64"/>
        <v>1.1319280819984067E-3</v>
      </c>
      <c r="Z51" s="7">
        <f t="shared" si="65"/>
        <v>6.7022057486747742E-4</v>
      </c>
      <c r="AA51" s="7">
        <f t="shared" si="46"/>
        <v>2.6808822994699096E-4</v>
      </c>
      <c r="AB51" s="7">
        <f t="shared" si="66"/>
        <v>0.29960880703139603</v>
      </c>
      <c r="AC51" s="7">
        <f t="shared" si="67"/>
        <v>0.6987744468049859</v>
      </c>
      <c r="AD51" s="7">
        <f t="shared" si="47"/>
        <v>2.6808822994699096E-4</v>
      </c>
      <c r="AE51" s="2">
        <f t="shared" si="68"/>
        <v>4.9559088063811786E-6</v>
      </c>
      <c r="AF51" s="8">
        <f t="shared" si="39"/>
        <v>0.11753219204939529</v>
      </c>
      <c r="AG51" s="2">
        <f t="shared" si="37"/>
        <v>3.4936751340201471</v>
      </c>
      <c r="AH51" s="2">
        <f t="shared" si="40"/>
        <v>0.11710380669904503</v>
      </c>
      <c r="AI51" s="9">
        <f t="shared" si="69"/>
        <v>0.28446738289945667</v>
      </c>
      <c r="AJ51" s="9">
        <f t="shared" si="48"/>
        <v>7.9650867211847873E-2</v>
      </c>
      <c r="AK51" s="9">
        <f t="shared" si="49"/>
        <v>0.64062054628957643</v>
      </c>
      <c r="AL51" s="2">
        <f t="shared" si="70"/>
        <v>3.0016094456303761E-3</v>
      </c>
      <c r="AM51" s="2">
        <f t="shared" si="71"/>
        <v>3.5140948104617174E-3</v>
      </c>
      <c r="AN51" s="2"/>
      <c r="AO51">
        <f t="shared" si="38"/>
        <v>0.98000000000000054</v>
      </c>
      <c r="AP51">
        <f t="shared" si="50"/>
        <v>15.694000000000008</v>
      </c>
      <c r="AQ51">
        <f t="shared" si="32"/>
        <v>0.55999999999999839</v>
      </c>
      <c r="AR51" s="2">
        <f t="shared" si="33"/>
        <v>0.14588797583738072</v>
      </c>
      <c r="AS51">
        <f t="shared" si="51"/>
        <v>0.11899999999999815</v>
      </c>
      <c r="AT51" s="2">
        <f t="shared" si="52"/>
        <v>0.130649298058262</v>
      </c>
    </row>
    <row r="52" spans="1:46">
      <c r="A52" s="21" t="s">
        <v>145</v>
      </c>
      <c r="B52">
        <f t="shared" si="10"/>
        <v>51</v>
      </c>
      <c r="C52" s="5">
        <f t="shared" si="53"/>
        <v>3.1879949549753478E-6</v>
      </c>
      <c r="D52" s="5">
        <f t="shared" si="54"/>
        <v>1.8876285917617181E-6</v>
      </c>
      <c r="E52" s="6">
        <f t="shared" si="55"/>
        <v>1.3957964753526927E-8</v>
      </c>
      <c r="F52" s="4">
        <f t="shared" si="41"/>
        <v>4.5666653955880068E-5</v>
      </c>
      <c r="G52" s="8">
        <f t="shared" si="72"/>
        <v>3.1881405466864562E-6</v>
      </c>
      <c r="H52" s="8">
        <f t="shared" si="72"/>
        <v>1.8877147973801375E-6</v>
      </c>
      <c r="I52" s="4">
        <f t="shared" si="72"/>
        <v>1.3958602196183129E-8</v>
      </c>
      <c r="J52" s="4">
        <f t="shared" si="56"/>
        <v>6.2807533551351417E-124</v>
      </c>
      <c r="K52" s="4">
        <f t="shared" si="57"/>
        <v>5.1576326949294134E-126</v>
      </c>
      <c r="L52" s="2">
        <f t="shared" si="43"/>
        <v>5.1576326949294136E-120</v>
      </c>
      <c r="M52" s="2">
        <f t="shared" si="58"/>
        <v>3.4999821848376329</v>
      </c>
      <c r="N52" s="2">
        <f t="shared" si="59"/>
        <v>3.4943083896515437</v>
      </c>
      <c r="O52" s="4">
        <f t="shared" si="60"/>
        <v>0.6056618724633237</v>
      </c>
      <c r="P52" s="1">
        <f t="shared" si="61"/>
        <v>0.54328743500572374</v>
      </c>
      <c r="Q52" s="1">
        <f t="shared" si="44"/>
        <v>206.44922530217502</v>
      </c>
      <c r="R52" s="2">
        <f t="shared" si="35"/>
        <v>1.0003023744458158E-2</v>
      </c>
      <c r="S52" s="2">
        <f t="shared" si="36"/>
        <v>1.0966029660295168E-2</v>
      </c>
      <c r="T52" s="2">
        <f t="shared" si="45"/>
        <v>3.1382546808894313E-3</v>
      </c>
      <c r="U52" s="2">
        <f t="shared" si="20"/>
        <v>1.4747437410194695E-2</v>
      </c>
      <c r="V52" s="2">
        <f t="shared" si="62"/>
        <v>7.0007765436193954E-3</v>
      </c>
      <c r="W52" s="2">
        <f t="shared" si="63"/>
        <v>7.2480911264920355E-3</v>
      </c>
      <c r="X52" s="9">
        <f t="shared" si="23"/>
        <v>0.72480911264920356</v>
      </c>
      <c r="Y52" s="7">
        <f t="shared" si="64"/>
        <v>1.0185976439235523E-3</v>
      </c>
      <c r="Z52" s="7">
        <f t="shared" si="65"/>
        <v>6.031170260073662E-4</v>
      </c>
      <c r="AA52" s="7">
        <f t="shared" si="46"/>
        <v>2.4124681040294649E-4</v>
      </c>
      <c r="AB52" s="7">
        <f t="shared" si="66"/>
        <v>0.2996479739703537</v>
      </c>
      <c r="AC52" s="7">
        <f t="shared" si="67"/>
        <v>0.69889715131868857</v>
      </c>
      <c r="AD52" s="7">
        <f t="shared" si="47"/>
        <v>2.4124681040294649E-4</v>
      </c>
      <c r="AE52" s="2">
        <f t="shared" si="68"/>
        <v>4.459715342310024E-6</v>
      </c>
      <c r="AF52" s="8">
        <f t="shared" si="39"/>
        <v>0.11752745458081866</v>
      </c>
      <c r="AG52" s="2">
        <f t="shared" si="37"/>
        <v>3.4943083896515437</v>
      </c>
      <c r="AH52" s="2">
        <f t="shared" si="40"/>
        <v>0.11710380669904503</v>
      </c>
      <c r="AI52" s="9">
        <f t="shared" si="69"/>
        <v>0.28416507587968304</v>
      </c>
      <c r="AJ52" s="9">
        <f t="shared" si="48"/>
        <v>7.9566221246311256E-2</v>
      </c>
      <c r="AK52" s="9">
        <f t="shared" si="49"/>
        <v>0.63993975088104627</v>
      </c>
      <c r="AL52" s="2">
        <f t="shared" si="70"/>
        <v>3.0014464886473934E-3</v>
      </c>
      <c r="AM52" s="2">
        <f t="shared" si="71"/>
        <v>3.4621260017168444E-3</v>
      </c>
      <c r="AN52" s="2"/>
      <c r="AO52">
        <f t="shared" si="38"/>
        <v>1.0000000000000004</v>
      </c>
      <c r="AP52">
        <f t="shared" si="50"/>
        <v>16.000000000000007</v>
      </c>
      <c r="AQ52">
        <f t="shared" si="32"/>
        <v>0.49999999999999867</v>
      </c>
      <c r="AR52" s="2">
        <f t="shared" si="33"/>
        <v>0.15000000000000008</v>
      </c>
      <c r="AS52">
        <f t="shared" si="51"/>
        <v>4.9999999999998469E-2</v>
      </c>
      <c r="AT52" s="2">
        <f t="shared" si="52"/>
        <v>0.15000000000000102</v>
      </c>
    </row>
    <row r="53" spans="1:46">
      <c r="A53" s="21">
        <v>0.3</v>
      </c>
      <c r="B53">
        <f t="shared" si="10"/>
        <v>52</v>
      </c>
      <c r="C53" s="5">
        <f t="shared" si="53"/>
        <v>2.868318760865195E-6</v>
      </c>
      <c r="D53" s="5">
        <f t="shared" si="54"/>
        <v>1.6983466347228118E-6</v>
      </c>
      <c r="E53" s="6">
        <f t="shared" si="55"/>
        <v>1.2558329837867015E-8</v>
      </c>
      <c r="F53" s="4">
        <f t="shared" si="41"/>
        <v>4.1087430230454196E-5</v>
      </c>
      <c r="G53" s="8">
        <f t="shared" si="72"/>
        <v>2.8684366175545894E-6</v>
      </c>
      <c r="H53" s="8">
        <f t="shared" si="72"/>
        <v>1.6984164182889005E-6</v>
      </c>
      <c r="I53" s="4">
        <f t="shared" si="72"/>
        <v>1.2558845848569593E-8</v>
      </c>
      <c r="J53" s="4">
        <f t="shared" si="56"/>
        <v>2.2651575481342206E-126</v>
      </c>
      <c r="K53" s="4">
        <f t="shared" si="57"/>
        <v>1.8601033934681273E-128</v>
      </c>
      <c r="L53" s="2">
        <f t="shared" si="43"/>
        <v>1.8601033934681273E-122</v>
      </c>
      <c r="M53" s="2">
        <f t="shared" si="58"/>
        <v>3.4999839713998431</v>
      </c>
      <c r="N53" s="2">
        <f t="shared" si="59"/>
        <v>3.494878330158413</v>
      </c>
      <c r="O53" s="4">
        <f t="shared" si="60"/>
        <v>0.5984594622940741</v>
      </c>
      <c r="P53" s="1">
        <f t="shared" si="61"/>
        <v>0.53682676920419992</v>
      </c>
      <c r="Q53" s="1">
        <f t="shared" si="44"/>
        <v>203.99417229759598</v>
      </c>
      <c r="R53" s="2">
        <f t="shared" si="35"/>
        <v>1.0002687617164326E-2</v>
      </c>
      <c r="S53" s="2">
        <f t="shared" si="36"/>
        <v>1.085878290315543E-2</v>
      </c>
      <c r="T53" s="2">
        <f t="shared" si="45"/>
        <v>3.107056062424706E-3</v>
      </c>
      <c r="U53" s="2">
        <f t="shared" si="20"/>
        <v>1.4600827361018354E-2</v>
      </c>
      <c r="V53" s="2">
        <f t="shared" si="62"/>
        <v>7.0006986693089577E-3</v>
      </c>
      <c r="W53" s="2">
        <f t="shared" si="63"/>
        <v>7.2232480375021106E-3</v>
      </c>
      <c r="X53" s="9">
        <f t="shared" si="23"/>
        <v>0.72232480375021102</v>
      </c>
      <c r="Y53" s="7">
        <f t="shared" si="64"/>
        <v>9.1659838151248146E-4</v>
      </c>
      <c r="Z53" s="7">
        <f t="shared" si="65"/>
        <v>5.4272272589554781E-4</v>
      </c>
      <c r="AA53" s="7">
        <f t="shared" si="46"/>
        <v>2.1708909035821912E-4</v>
      </c>
      <c r="AB53" s="7">
        <f t="shared" si="66"/>
        <v>0.29968322484630233</v>
      </c>
      <c r="AC53" s="7">
        <f t="shared" si="67"/>
        <v>0.69900758736928748</v>
      </c>
      <c r="AD53" s="7">
        <f t="shared" si="47"/>
        <v>2.1708909035821912E-4</v>
      </c>
      <c r="AE53" s="2">
        <f t="shared" si="68"/>
        <v>4.0131330453720796E-6</v>
      </c>
      <c r="AF53" s="8">
        <f t="shared" si="39"/>
        <v>0.11752324293136034</v>
      </c>
      <c r="AG53" s="2">
        <f t="shared" si="37"/>
        <v>3.494878330158413</v>
      </c>
      <c r="AH53" s="2">
        <f t="shared" si="40"/>
        <v>0.11710380669904503</v>
      </c>
      <c r="AI53" s="9">
        <f t="shared" si="69"/>
        <v>0.28386309012533278</v>
      </c>
      <c r="AJ53" s="9">
        <f t="shared" si="48"/>
        <v>7.9481665235093188E-2</v>
      </c>
      <c r="AK53" s="9">
        <f t="shared" si="49"/>
        <v>0.63925967896224944</v>
      </c>
      <c r="AL53" s="2">
        <f t="shared" si="70"/>
        <v>3.0013000324323864E-3</v>
      </c>
      <c r="AM53" s="2">
        <f t="shared" si="71"/>
        <v>3.4154035185145477E-3</v>
      </c>
      <c r="AN53" s="2"/>
      <c r="AQ53" s="2"/>
    </row>
    <row r="54" spans="1:46">
      <c r="A54" s="21" t="s">
        <v>146</v>
      </c>
      <c r="B54">
        <f t="shared" si="10"/>
        <v>53</v>
      </c>
      <c r="C54" s="5">
        <f t="shared" si="53"/>
        <v>2.5806980971194375E-6</v>
      </c>
      <c r="D54" s="5">
        <f t="shared" si="54"/>
        <v>1.528044925925982E-6</v>
      </c>
      <c r="E54" s="6">
        <f t="shared" si="55"/>
        <v>1.12990433133749E-8</v>
      </c>
      <c r="F54" s="4">
        <f t="shared" si="41"/>
        <v>3.6967388164095403E-5</v>
      </c>
      <c r="G54" s="8">
        <f t="shared" si="72"/>
        <v>2.5807935023146086E-6</v>
      </c>
      <c r="H54" s="8">
        <f t="shared" si="72"/>
        <v>1.5281014158441755E-6</v>
      </c>
      <c r="I54" s="4">
        <f t="shared" si="72"/>
        <v>1.1299461024936654E-8</v>
      </c>
      <c r="J54" s="4">
        <f t="shared" si="56"/>
        <v>8.1693045845756383E-129</v>
      </c>
      <c r="K54" s="4">
        <f t="shared" si="57"/>
        <v>6.7084742924660622E-131</v>
      </c>
      <c r="L54" s="2">
        <f t="shared" si="43"/>
        <v>6.7084742924660622E-125</v>
      </c>
      <c r="M54" s="2">
        <f t="shared" si="58"/>
        <v>3.4999855787865601</v>
      </c>
      <c r="N54" s="2">
        <f t="shared" si="59"/>
        <v>3.4953912693715461</v>
      </c>
      <c r="O54" s="4">
        <f t="shared" si="60"/>
        <v>0.59134270174981285</v>
      </c>
      <c r="P54" s="1">
        <f t="shared" si="61"/>
        <v>0.53044293235160722</v>
      </c>
      <c r="Q54" s="1">
        <f t="shared" si="44"/>
        <v>201.56831429361074</v>
      </c>
      <c r="R54" s="2">
        <f t="shared" si="35"/>
        <v>1.0002388850923326E-2</v>
      </c>
      <c r="S54" s="2">
        <f t="shared" si="36"/>
        <v>1.0763428851760416E-2</v>
      </c>
      <c r="T54" s="2">
        <f t="shared" si="45"/>
        <v>3.079320173988884E-3</v>
      </c>
      <c r="U54" s="2">
        <f t="shared" si="20"/>
        <v>1.4470489539421446E-2</v>
      </c>
      <c r="V54" s="2">
        <f t="shared" si="62"/>
        <v>7.0006286050640423E-3</v>
      </c>
      <c r="W54" s="2">
        <f t="shared" si="63"/>
        <v>7.2008895731278666E-3</v>
      </c>
      <c r="X54" s="9">
        <f t="shared" si="23"/>
        <v>0.72008895731278666</v>
      </c>
      <c r="Y54" s="7">
        <f t="shared" si="64"/>
        <v>8.2480034159312216E-4</v>
      </c>
      <c r="Z54" s="7">
        <f t="shared" si="65"/>
        <v>4.8836862331171689E-4</v>
      </c>
      <c r="AA54" s="7">
        <f t="shared" si="46"/>
        <v>1.9534744932468676E-4</v>
      </c>
      <c r="AB54" s="7">
        <f t="shared" si="66"/>
        <v>0.29971495017473682</v>
      </c>
      <c r="AC54" s="7">
        <f t="shared" si="67"/>
        <v>0.6991069783835071</v>
      </c>
      <c r="AD54" s="7">
        <f t="shared" si="47"/>
        <v>1.9534744932468676E-4</v>
      </c>
      <c r="AE54" s="2">
        <f t="shared" si="68"/>
        <v>3.6112146534883068E-6</v>
      </c>
      <c r="AF54" s="8">
        <f t="shared" si="39"/>
        <v>0.11751949873224976</v>
      </c>
      <c r="AG54" s="2">
        <f t="shared" si="37"/>
        <v>3.4953912693715461</v>
      </c>
      <c r="AH54" s="2">
        <f t="shared" si="40"/>
        <v>0.11710380669904503</v>
      </c>
      <c r="AI54" s="9">
        <f t="shared" si="69"/>
        <v>0.28356142529499312</v>
      </c>
      <c r="AJ54" s="9">
        <f t="shared" si="48"/>
        <v>7.9397199082598083E-2</v>
      </c>
      <c r="AK54" s="9">
        <f t="shared" si="49"/>
        <v>0.63858032976432455</v>
      </c>
      <c r="AL54" s="2">
        <f t="shared" si="70"/>
        <v>3.001168405891136E-3</v>
      </c>
      <c r="AM54" s="2">
        <f t="shared" si="71"/>
        <v>3.3733990929071343E-3</v>
      </c>
      <c r="AN54" s="2"/>
      <c r="AQ54" s="2"/>
    </row>
    <row r="55" spans="1:46">
      <c r="A55" s="21">
        <v>0.7</v>
      </c>
      <c r="B55">
        <f t="shared" si="10"/>
        <v>54</v>
      </c>
      <c r="C55" s="5">
        <f t="shared" si="53"/>
        <v>2.3219185954307861E-6</v>
      </c>
      <c r="D55" s="5">
        <f t="shared" si="54"/>
        <v>1.3748202209787542E-6</v>
      </c>
      <c r="E55" s="6">
        <f t="shared" si="55"/>
        <v>1.0166031745126233E-8</v>
      </c>
      <c r="F55" s="4">
        <f t="shared" si="41"/>
        <v>3.3260483315940739E-5</v>
      </c>
      <c r="G55" s="8">
        <f t="shared" si="72"/>
        <v>2.3219958261342211E-6</v>
      </c>
      <c r="H55" s="8">
        <f t="shared" si="72"/>
        <v>1.3748659496847355E-6</v>
      </c>
      <c r="I55" s="4">
        <f t="shared" si="72"/>
        <v>1.0166369883502128E-8</v>
      </c>
      <c r="J55" s="4">
        <f t="shared" si="56"/>
        <v>2.9462647068650632E-131</v>
      </c>
      <c r="K55" s="4">
        <f t="shared" si="57"/>
        <v>2.4194153664098009E-133</v>
      </c>
      <c r="L55" s="2">
        <f t="shared" si="43"/>
        <v>2.419415366409801E-127</v>
      </c>
      <c r="M55" s="2">
        <f t="shared" si="58"/>
        <v>3.4999870249699359</v>
      </c>
      <c r="N55" s="2">
        <f t="shared" si="59"/>
        <v>3.4958528946687397</v>
      </c>
      <c r="O55" s="4">
        <f t="shared" si="60"/>
        <v>0.58431057230228478</v>
      </c>
      <c r="P55" s="1">
        <f t="shared" si="61"/>
        <v>0.52413501081341085</v>
      </c>
      <c r="Q55" s="1">
        <f t="shared" si="44"/>
        <v>199.17130410909613</v>
      </c>
      <c r="R55" s="2">
        <f t="shared" si="35"/>
        <v>1.000212329315177E-2</v>
      </c>
      <c r="S55" s="2">
        <f t="shared" si="36"/>
        <v>1.0678651248282517E-2</v>
      </c>
      <c r="T55" s="2">
        <f t="shared" si="45"/>
        <v>3.0546626445774414E-3</v>
      </c>
      <c r="U55" s="2">
        <f t="shared" si="20"/>
        <v>1.4354617690683465E-2</v>
      </c>
      <c r="V55" s="2">
        <f t="shared" si="62"/>
        <v>7.0005655674980904E-3</v>
      </c>
      <c r="W55" s="2">
        <f t="shared" si="63"/>
        <v>7.1807678267350808E-3</v>
      </c>
      <c r="X55" s="9">
        <f t="shared" si="23"/>
        <v>0.71807678267350805</v>
      </c>
      <c r="Y55" s="7">
        <f t="shared" si="64"/>
        <v>7.4218568399884608E-4</v>
      </c>
      <c r="Z55" s="7">
        <f t="shared" si="65"/>
        <v>4.3945204973615867E-4</v>
      </c>
      <c r="AA55" s="7">
        <f t="shared" si="46"/>
        <v>1.7578081989446347E-4</v>
      </c>
      <c r="AB55" s="7">
        <f t="shared" si="66"/>
        <v>0.29974350172399533</v>
      </c>
      <c r="AC55" s="7">
        <f t="shared" si="67"/>
        <v>0.69919642639944557</v>
      </c>
      <c r="AD55" s="7">
        <f t="shared" si="47"/>
        <v>1.7578081989446347E-4</v>
      </c>
      <c r="AE55" s="2">
        <f t="shared" si="68"/>
        <v>3.2495037677712618E-6</v>
      </c>
      <c r="AF55" s="8">
        <f t="shared" si="39"/>
        <v>0.11751617009542224</v>
      </c>
      <c r="AG55" s="2">
        <f t="shared" si="37"/>
        <v>3.4958528946687402</v>
      </c>
      <c r="AH55" s="2">
        <f t="shared" si="40"/>
        <v>0.11710380669904503</v>
      </c>
      <c r="AI55" s="9">
        <f t="shared" si="69"/>
        <v>0.28326008104761419</v>
      </c>
      <c r="AJ55" s="9">
        <f t="shared" si="48"/>
        <v>7.931282269333198E-2</v>
      </c>
      <c r="AK55" s="9">
        <f t="shared" si="49"/>
        <v>0.63790170251922718</v>
      </c>
      <c r="AL55" s="2">
        <f t="shared" si="70"/>
        <v>3.0010501072157995E-3</v>
      </c>
      <c r="AM55" s="2">
        <f t="shared" si="71"/>
        <v>3.3356373905502807E-3</v>
      </c>
      <c r="AN55" s="2"/>
      <c r="AQ55" s="2"/>
    </row>
    <row r="56" spans="1:46">
      <c r="A56" t="s">
        <v>35</v>
      </c>
      <c r="B56">
        <f t="shared" si="10"/>
        <v>55</v>
      </c>
      <c r="C56" s="5">
        <f t="shared" si="53"/>
        <v>2.0890882082739644E-6</v>
      </c>
      <c r="D56" s="5">
        <f t="shared" si="54"/>
        <v>1.2369601233201099E-6</v>
      </c>
      <c r="E56" s="6">
        <f t="shared" si="55"/>
        <v>9.1466329118836998E-9</v>
      </c>
      <c r="F56" s="4">
        <f t="shared" si="41"/>
        <v>2.992528835143478E-5</v>
      </c>
      <c r="G56" s="8">
        <f t="shared" si="72"/>
        <v>2.0891507267118707E-6</v>
      </c>
      <c r="H56" s="8">
        <f t="shared" si="72"/>
        <v>1.2369971408162388E-6</v>
      </c>
      <c r="I56" s="4">
        <f t="shared" si="72"/>
        <v>9.1469066357022972E-9</v>
      </c>
      <c r="J56" s="4">
        <f t="shared" si="56"/>
        <v>1.0625721728270696E-133</v>
      </c>
      <c r="K56" s="4">
        <f t="shared" si="57"/>
        <v>8.7256363519104663E-136</v>
      </c>
      <c r="L56" s="2">
        <f t="shared" si="43"/>
        <v>8.7256363519104659E-130</v>
      </c>
      <c r="M56" s="2">
        <f t="shared" si="58"/>
        <v>3.4999883261189475</v>
      </c>
      <c r="N56" s="2">
        <f t="shared" si="59"/>
        <v>3.4962683285275356</v>
      </c>
      <c r="O56" s="4">
        <f t="shared" si="60"/>
        <v>0.57736206753537</v>
      </c>
      <c r="P56" s="1">
        <f t="shared" si="61"/>
        <v>0.51790210181983565</v>
      </c>
      <c r="Q56" s="1">
        <f t="shared" si="44"/>
        <v>196.80279869153753</v>
      </c>
      <c r="R56" s="2">
        <f t="shared" si="35"/>
        <v>1.0001887252843697E-2</v>
      </c>
      <c r="S56" s="2">
        <f t="shared" si="36"/>
        <v>1.0603279026604418E-2</v>
      </c>
      <c r="T56" s="2">
        <f t="shared" si="45"/>
        <v>3.0327417778800814E-3</v>
      </c>
      <c r="U56" s="2">
        <f t="shared" si="20"/>
        <v>1.4251606099060532E-2</v>
      </c>
      <c r="V56" s="2">
        <f t="shared" si="62"/>
        <v>7.0005088518228726E-3</v>
      </c>
      <c r="W56" s="2">
        <f t="shared" si="63"/>
        <v>7.1626595150796049E-3</v>
      </c>
      <c r="X56" s="9">
        <f t="shared" si="23"/>
        <v>0.71626595150796046</v>
      </c>
      <c r="Y56" s="7">
        <f t="shared" si="64"/>
        <v>6.6783766579878656E-4</v>
      </c>
      <c r="Z56" s="7">
        <f t="shared" si="65"/>
        <v>3.954301968545446E-4</v>
      </c>
      <c r="AA56" s="7">
        <f t="shared" si="46"/>
        <v>1.5817207874181785E-4</v>
      </c>
      <c r="AB56" s="7">
        <f t="shared" si="66"/>
        <v>0.29976919632250126</v>
      </c>
      <c r="AC56" s="7">
        <f t="shared" si="67"/>
        <v>0.69927692399397079</v>
      </c>
      <c r="AD56" s="7">
        <f t="shared" si="47"/>
        <v>1.5817207874181785E-4</v>
      </c>
      <c r="AE56" s="2">
        <f t="shared" si="68"/>
        <v>2.9239866222966596E-6</v>
      </c>
      <c r="AF56" s="8">
        <f t="shared" si="39"/>
        <v>0.11751321089367246</v>
      </c>
      <c r="AG56" s="2">
        <f t="shared" si="37"/>
        <v>3.4962683285275356</v>
      </c>
      <c r="AH56" s="2">
        <f t="shared" si="40"/>
        <v>0.11710380669904503</v>
      </c>
      <c r="AI56" s="9">
        <f t="shared" si="69"/>
        <v>0.28295905704250846</v>
      </c>
      <c r="AJ56" s="9">
        <f t="shared" si="48"/>
        <v>7.9228535971902381E-2</v>
      </c>
      <c r="AK56" s="9">
        <f t="shared" si="49"/>
        <v>0.63722379645972915</v>
      </c>
      <c r="AL56" s="2">
        <f t="shared" si="70"/>
        <v>3.000943786726456E-3</v>
      </c>
      <c r="AM56" s="2">
        <f t="shared" si="71"/>
        <v>3.3016907562547749E-3</v>
      </c>
      <c r="AN56" s="2"/>
      <c r="AQ56" s="2"/>
    </row>
    <row r="57" spans="1:46">
      <c r="A57">
        <v>0.16</v>
      </c>
      <c r="B57">
        <f t="shared" si="10"/>
        <v>56</v>
      </c>
      <c r="C57" s="5">
        <f t="shared" si="53"/>
        <v>1.8796048881892925E-6</v>
      </c>
      <c r="D57" s="5">
        <f t="shared" si="54"/>
        <v>1.1129239469541858E-6</v>
      </c>
      <c r="E57" s="6">
        <f t="shared" si="55"/>
        <v>8.2294542966445614E-9</v>
      </c>
      <c r="F57" s="4">
        <f t="shared" si="41"/>
        <v>2.6924530061994658E-5</v>
      </c>
      <c r="G57" s="8">
        <f t="shared" si="72"/>
        <v>1.8796554970302285E-6</v>
      </c>
      <c r="H57" s="8">
        <f t="shared" si="72"/>
        <v>1.1129539127152665E-6</v>
      </c>
      <c r="I57" s="4">
        <f t="shared" si="72"/>
        <v>8.2296758768001075E-9</v>
      </c>
      <c r="J57" s="4">
        <f t="shared" si="56"/>
        <v>3.83217305571909E-136</v>
      </c>
      <c r="K57" s="4">
        <f t="shared" si="57"/>
        <v>3.1469060998302897E-138</v>
      </c>
      <c r="L57" s="2">
        <f t="shared" si="43"/>
        <v>3.1469060998302896E-132</v>
      </c>
      <c r="M57" s="2">
        <f t="shared" si="58"/>
        <v>3.4999894967804068</v>
      </c>
      <c r="N57" s="2">
        <f t="shared" si="59"/>
        <v>3.4966421841453141</v>
      </c>
      <c r="O57" s="4">
        <f t="shared" si="60"/>
        <v>0.57049619300104804</v>
      </c>
      <c r="P57" s="1">
        <f t="shared" si="61"/>
        <v>0.51174331333666467</v>
      </c>
      <c r="Q57" s="1">
        <f t="shared" si="44"/>
        <v>194.46245906793257</v>
      </c>
      <c r="R57" s="2">
        <f t="shared" si="35"/>
        <v>1.0001677449252589E-2</v>
      </c>
      <c r="S57" s="2">
        <f t="shared" si="36"/>
        <v>1.0536270392698293E-2</v>
      </c>
      <c r="T57" s="2">
        <f t="shared" si="45"/>
        <v>3.0132538126069878E-3</v>
      </c>
      <c r="U57" s="2">
        <f t="shared" si="20"/>
        <v>1.4160027314882461E-2</v>
      </c>
      <c r="V57" s="2">
        <f t="shared" si="62"/>
        <v>7.0004578239586173E-3</v>
      </c>
      <c r="W57" s="2">
        <f t="shared" si="63"/>
        <v>7.1463635538873008E-3</v>
      </c>
      <c r="X57" s="9">
        <f t="shared" si="23"/>
        <v>0.71463635538873005</v>
      </c>
      <c r="Y57" s="7">
        <f t="shared" si="64"/>
        <v>6.0093068725966341E-4</v>
      </c>
      <c r="Z57" s="7">
        <f t="shared" si="65"/>
        <v>3.558142227195374E-4</v>
      </c>
      <c r="AA57" s="7">
        <f t="shared" si="46"/>
        <v>1.4232568908781497E-4</v>
      </c>
      <c r="AB57" s="7">
        <f t="shared" si="66"/>
        <v>0.29979231929903133</v>
      </c>
      <c r="AC57" s="7">
        <f t="shared" si="67"/>
        <v>0.69934936506047063</v>
      </c>
      <c r="AD57" s="7">
        <f t="shared" si="47"/>
        <v>1.4232568908781497E-4</v>
      </c>
      <c r="AE57" s="2">
        <f t="shared" si="68"/>
        <v>2.6310485024428011E-6</v>
      </c>
      <c r="AF57" s="8">
        <f t="shared" si="39"/>
        <v>0.11751058012082337</v>
      </c>
      <c r="AG57" s="2">
        <f t="shared" si="37"/>
        <v>3.4966421841453146</v>
      </c>
      <c r="AH57" s="2">
        <f t="shared" si="40"/>
        <v>0.11710380669904503</v>
      </c>
      <c r="AI57" s="9">
        <f t="shared" si="69"/>
        <v>0.28265835293935043</v>
      </c>
      <c r="AJ57" s="9">
        <f t="shared" si="48"/>
        <v>7.9144338823018134E-2</v>
      </c>
      <c r="AK57" s="9">
        <f t="shared" si="49"/>
        <v>0.63654661081941721</v>
      </c>
      <c r="AL57" s="2">
        <f t="shared" si="70"/>
        <v>3.0008482314535724E-3</v>
      </c>
      <c r="AM57" s="2">
        <f t="shared" si="71"/>
        <v>3.2711744715996495E-3</v>
      </c>
      <c r="AN57" s="2"/>
      <c r="AQ57" s="2"/>
    </row>
    <row r="58" spans="1:46">
      <c r="A58" t="s">
        <v>48</v>
      </c>
      <c r="B58">
        <f t="shared" si="10"/>
        <v>57</v>
      </c>
      <c r="C58" s="5">
        <f t="shared" si="53"/>
        <v>1.6911275080261113E-6</v>
      </c>
      <c r="D58" s="5">
        <f t="shared" si="54"/>
        <v>1.0013254981733548E-6</v>
      </c>
      <c r="E58" s="6">
        <f t="shared" si="55"/>
        <v>7.4042457670485285E-9</v>
      </c>
      <c r="F58" s="4">
        <f t="shared" si="41"/>
        <v>2.4224672810028143E-5</v>
      </c>
      <c r="G58" s="8">
        <f t="shared" si="72"/>
        <v>1.6911684760291098E-6</v>
      </c>
      <c r="H58" s="8">
        <f t="shared" si="72"/>
        <v>1.0013497555435512E-6</v>
      </c>
      <c r="I58" s="4">
        <f t="shared" si="72"/>
        <v>7.4044251368248148E-9</v>
      </c>
      <c r="J58" s="4">
        <f t="shared" si="56"/>
        <v>1.3820755619740304E-138</v>
      </c>
      <c r="K58" s="4">
        <f t="shared" si="57"/>
        <v>1.1349336142092187E-140</v>
      </c>
      <c r="L58" s="2">
        <f t="shared" si="43"/>
        <v>1.1349336142092188E-134</v>
      </c>
      <c r="M58" s="2">
        <f t="shared" si="58"/>
        <v>3.4999905500417805</v>
      </c>
      <c r="N58" s="2">
        <f t="shared" si="59"/>
        <v>3.4969786156764093</v>
      </c>
      <c r="O58" s="4">
        <f t="shared" si="60"/>
        <v>0.56371196607707619</v>
      </c>
      <c r="P58" s="1">
        <f t="shared" si="61"/>
        <v>0.50565776393757378</v>
      </c>
      <c r="Q58" s="1">
        <f t="shared" si="44"/>
        <v>192.14995029627804</v>
      </c>
      <c r="R58" s="2">
        <f t="shared" si="35"/>
        <v>1.0001490966281829E-2</v>
      </c>
      <c r="S58" s="2">
        <f t="shared" si="36"/>
        <v>1.0476698631469109E-2</v>
      </c>
      <c r="T58" s="2">
        <f t="shared" si="45"/>
        <v>2.9959287095733741E-3</v>
      </c>
      <c r="U58" s="2">
        <f t="shared" si="20"/>
        <v>1.4078612357017736E-2</v>
      </c>
      <c r="V58" s="2">
        <f t="shared" si="62"/>
        <v>7.0004119134368962E-3</v>
      </c>
      <c r="W58" s="2">
        <f t="shared" si="63"/>
        <v>7.1316988680731356E-3</v>
      </c>
      <c r="X58" s="9">
        <f t="shared" si="23"/>
        <v>0.71316988680731352</v>
      </c>
      <c r="Y58" s="7">
        <f t="shared" si="64"/>
        <v>5.4072130117480144E-4</v>
      </c>
      <c r="Z58" s="7">
        <f t="shared" si="65"/>
        <v>3.2016392832718492E-4</v>
      </c>
      <c r="AA58" s="7">
        <f t="shared" si="46"/>
        <v>1.2806557133087398E-4</v>
      </c>
      <c r="AB58" s="7">
        <f t="shared" si="66"/>
        <v>0.29981312759001461</v>
      </c>
      <c r="AC58" s="7">
        <f t="shared" si="67"/>
        <v>0.69941455454348145</v>
      </c>
      <c r="AD58" s="7">
        <f t="shared" si="47"/>
        <v>1.2806557133087398E-4</v>
      </c>
      <c r="AE58" s="2">
        <f t="shared" si="68"/>
        <v>2.3674343811304618E-6</v>
      </c>
      <c r="AF58" s="8">
        <f t="shared" si="39"/>
        <v>0.11750824132300482</v>
      </c>
      <c r="AG58" s="2">
        <f t="shared" si="37"/>
        <v>3.4969786156764093</v>
      </c>
      <c r="AH58" s="2">
        <f t="shared" si="40"/>
        <v>0.11710380669904503</v>
      </c>
      <c r="AI58" s="9">
        <f t="shared" si="69"/>
        <v>0.2823579683981764</v>
      </c>
      <c r="AJ58" s="9">
        <f t="shared" si="48"/>
        <v>7.9060231151489399E-2</v>
      </c>
      <c r="AK58" s="9">
        <f t="shared" si="49"/>
        <v>0.63587014483269333</v>
      </c>
      <c r="AL58" s="2">
        <f t="shared" si="70"/>
        <v>3.0007623512844071E-3</v>
      </c>
      <c r="AM58" s="2">
        <f t="shared" si="71"/>
        <v>3.2437424765433759E-3</v>
      </c>
      <c r="AN58" s="2"/>
      <c r="AQ58" s="2"/>
    </row>
    <row r="59" spans="1:46">
      <c r="A59">
        <v>7.0000000000000001E-3</v>
      </c>
      <c r="B59">
        <f t="shared" si="10"/>
        <v>58</v>
      </c>
      <c r="C59" s="5">
        <f t="shared" si="53"/>
        <v>1.521549697158793E-6</v>
      </c>
      <c r="D59" s="5">
        <f t="shared" si="54"/>
        <v>9.009175838440216E-7</v>
      </c>
      <c r="E59" s="6">
        <f t="shared" si="55"/>
        <v>6.6617850227577368E-9</v>
      </c>
      <c r="F59" s="4">
        <f t="shared" si="41"/>
        <v>2.1795543744002573E-5</v>
      </c>
      <c r="G59" s="8">
        <f t="shared" si="72"/>
        <v>1.5215828608845976E-6</v>
      </c>
      <c r="H59" s="8">
        <f t="shared" si="72"/>
        <v>9.0093722026061641E-7</v>
      </c>
      <c r="I59" s="4">
        <f t="shared" si="72"/>
        <v>6.6619302231493348E-9</v>
      </c>
      <c r="J59" s="4">
        <f t="shared" si="56"/>
        <v>4.9844639874892191E-141</v>
      </c>
      <c r="K59" s="4">
        <f t="shared" si="57"/>
        <v>4.0931450376973896E-143</v>
      </c>
      <c r="L59" s="2">
        <f t="shared" si="43"/>
        <v>4.0931450376973895E-137</v>
      </c>
      <c r="M59" s="2">
        <f t="shared" si="58"/>
        <v>3.4999914976776481</v>
      </c>
      <c r="N59" s="2">
        <f t="shared" si="59"/>
        <v>3.4972813635892424</v>
      </c>
      <c r="O59" s="4">
        <f t="shared" si="60"/>
        <v>0.55700841582635918</v>
      </c>
      <c r="P59" s="1">
        <f t="shared" si="61"/>
        <v>0.49964458267798489</v>
      </c>
      <c r="Q59" s="1">
        <f t="shared" si="44"/>
        <v>189.86494141763427</v>
      </c>
      <c r="R59" s="2">
        <f t="shared" si="35"/>
        <v>1.0001325211947952E-2</v>
      </c>
      <c r="S59" s="2">
        <f t="shared" si="36"/>
        <v>1.0423739456643046E-2</v>
      </c>
      <c r="T59" s="2">
        <f t="shared" si="45"/>
        <v>2.9805264069303291E-3</v>
      </c>
      <c r="U59" s="2">
        <f t="shared" si="20"/>
        <v>1.4006233115274103E-2</v>
      </c>
      <c r="V59" s="2">
        <f t="shared" si="62"/>
        <v>7.0003706070164663E-3</v>
      </c>
      <c r="W59" s="2">
        <f t="shared" si="63"/>
        <v>7.1185024146725043E-3</v>
      </c>
      <c r="X59" s="9">
        <f t="shared" si="23"/>
        <v>0.7118502414672504</v>
      </c>
      <c r="Y59" s="7">
        <f t="shared" si="64"/>
        <v>4.8654009553437239E-4</v>
      </c>
      <c r="Z59" s="7">
        <f t="shared" si="65"/>
        <v>2.8808295130324662E-4</v>
      </c>
      <c r="AA59" s="7">
        <f t="shared" si="46"/>
        <v>1.1523318052129866E-4</v>
      </c>
      <c r="AB59" s="7">
        <f t="shared" si="66"/>
        <v>0.29983185254497857</v>
      </c>
      <c r="AC59" s="7">
        <f t="shared" si="67"/>
        <v>0.69947321722767519</v>
      </c>
      <c r="AD59" s="7">
        <f t="shared" si="47"/>
        <v>1.1523318052129866E-4</v>
      </c>
      <c r="AE59" s="2">
        <f t="shared" si="68"/>
        <v>2.130213378803451E-6</v>
      </c>
      <c r="AF59" s="8">
        <f t="shared" si="39"/>
        <v>0.1175061620931294</v>
      </c>
      <c r="AG59" s="2">
        <f t="shared" si="37"/>
        <v>3.4972813635892424</v>
      </c>
      <c r="AH59" s="2">
        <f t="shared" si="40"/>
        <v>0.11710380669904503</v>
      </c>
      <c r="AI59" s="9">
        <f t="shared" si="69"/>
        <v>0.28205790307938389</v>
      </c>
      <c r="AJ59" s="9">
        <f t="shared" si="48"/>
        <v>7.8976212862227502E-2</v>
      </c>
      <c r="AK59" s="9">
        <f t="shared" si="49"/>
        <v>0.6351943977347726</v>
      </c>
      <c r="AL59" s="2">
        <f t="shared" si="70"/>
        <v>3.0006851665144354E-3</v>
      </c>
      <c r="AM59" s="2">
        <f t="shared" si="71"/>
        <v>3.2190835111210033E-3</v>
      </c>
      <c r="AN59" s="2"/>
      <c r="AQ59" s="2"/>
    </row>
    <row r="60" spans="1:46">
      <c r="A60" t="s">
        <v>113</v>
      </c>
      <c r="B60">
        <f t="shared" si="10"/>
        <v>59</v>
      </c>
      <c r="C60" s="5">
        <f t="shared" si="53"/>
        <v>1.368976301276195E-6</v>
      </c>
      <c r="D60" s="5">
        <f t="shared" si="54"/>
        <v>8.1057807312406247E-7</v>
      </c>
      <c r="E60" s="6">
        <f t="shared" si="55"/>
        <v>5.9937745296007052E-9</v>
      </c>
      <c r="F60" s="4">
        <f t="shared" si="41"/>
        <v>1.9609995595072714E-5</v>
      </c>
      <c r="G60" s="8">
        <f t="shared" si="72"/>
        <v>1.3690031474218855E-6</v>
      </c>
      <c r="H60" s="8">
        <f t="shared" si="72"/>
        <v>8.1059396886822132E-7</v>
      </c>
      <c r="I60" s="4">
        <f t="shared" si="72"/>
        <v>5.9938920697977913E-9</v>
      </c>
      <c r="J60" s="4">
        <f t="shared" si="56"/>
        <v>1.7976499929635374E-143</v>
      </c>
      <c r="K60" s="4">
        <f t="shared" si="57"/>
        <v>1.476195267271226E-145</v>
      </c>
      <c r="L60" s="2">
        <f t="shared" si="43"/>
        <v>1.476195267271226E-139</v>
      </c>
      <c r="M60" s="2">
        <f t="shared" si="58"/>
        <v>3.4999923502814601</v>
      </c>
      <c r="N60" s="2">
        <f t="shared" si="59"/>
        <v>3.4975537956030291</v>
      </c>
      <c r="O60" s="4">
        <f t="shared" si="60"/>
        <v>0.55038458285799241</v>
      </c>
      <c r="P60" s="1">
        <f t="shared" si="61"/>
        <v>0.4937029089704193</v>
      </c>
      <c r="Q60" s="1">
        <f t="shared" si="44"/>
        <v>187.60710540875934</v>
      </c>
      <c r="R60" s="2">
        <f t="shared" si="35"/>
        <v>1.0001177882352021E-2</v>
      </c>
      <c r="S60" s="2">
        <f t="shared" si="36"/>
        <v>1.0376659738997211E-2</v>
      </c>
      <c r="T60" s="2">
        <f t="shared" si="45"/>
        <v>2.9668334914654611E-3</v>
      </c>
      <c r="U60" s="2">
        <f t="shared" si="20"/>
        <v>1.3941886708014384E-2</v>
      </c>
      <c r="V60" s="2">
        <f t="shared" si="62"/>
        <v>7.0003334429403477E-3</v>
      </c>
      <c r="W60" s="2">
        <f t="shared" si="63"/>
        <v>7.106627398454796E-3</v>
      </c>
      <c r="X60" s="9">
        <f t="shared" si="23"/>
        <v>0.71066273984547956</v>
      </c>
      <c r="Y60" s="7">
        <f t="shared" si="64"/>
        <v>4.3778436729876528E-4</v>
      </c>
      <c r="Z60" s="7">
        <f t="shared" si="65"/>
        <v>2.5921442800584774E-4</v>
      </c>
      <c r="AA60" s="7">
        <f t="shared" si="46"/>
        <v>1.036857712023391E-4</v>
      </c>
      <c r="AB60" s="7">
        <f t="shared" si="66"/>
        <v>0.29984870245857081</v>
      </c>
      <c r="AC60" s="7">
        <f t="shared" si="67"/>
        <v>0.69952600567026246</v>
      </c>
      <c r="AD60" s="7">
        <f t="shared" si="47"/>
        <v>1.036857712023391E-4</v>
      </c>
      <c r="AE60" s="2">
        <f t="shared" si="68"/>
        <v>1.9167466870876851E-6</v>
      </c>
      <c r="AF60" s="8">
        <f t="shared" si="39"/>
        <v>0.11750431362153552</v>
      </c>
      <c r="AG60" s="2">
        <f t="shared" si="37"/>
        <v>3.4975537956030287</v>
      </c>
      <c r="AH60" s="2">
        <f t="shared" si="40"/>
        <v>0.11710380669904503</v>
      </c>
      <c r="AI60" s="9">
        <f t="shared" si="69"/>
        <v>0.28175815664373133</v>
      </c>
      <c r="AJ60" s="9">
        <f t="shared" si="48"/>
        <v>7.8892283860244786E-2</v>
      </c>
      <c r="AK60" s="9">
        <f t="shared" si="49"/>
        <v>0.63451936876168302</v>
      </c>
      <c r="AL60" s="2">
        <f t="shared" si="70"/>
        <v>3.0006157966610786E-3</v>
      </c>
      <c r="AM60" s="2">
        <f t="shared" si="71"/>
        <v>3.1969176371807275E-3</v>
      </c>
      <c r="AN60" s="2"/>
      <c r="AQ60" s="2"/>
    </row>
    <row r="61" spans="1:46">
      <c r="A61">
        <v>0.5</v>
      </c>
      <c r="B61">
        <f t="shared" si="10"/>
        <v>60</v>
      </c>
      <c r="C61" s="5">
        <f t="shared" si="53"/>
        <v>1.2317022026657246E-6</v>
      </c>
      <c r="D61" s="5">
        <f t="shared" si="54"/>
        <v>7.2929735684154702E-7</v>
      </c>
      <c r="E61" s="6">
        <f t="shared" si="55"/>
        <v>5.3927487886449948E-9</v>
      </c>
      <c r="F61" s="4">
        <f t="shared" si="41"/>
        <v>1.7643603286776797E-5</v>
      </c>
      <c r="G61" s="8">
        <f t="shared" si="72"/>
        <v>1.2317239347141877E-6</v>
      </c>
      <c r="H61" s="8">
        <f t="shared" si="72"/>
        <v>7.2931022450182115E-7</v>
      </c>
      <c r="I61" s="4">
        <f t="shared" si="72"/>
        <v>5.3928439378440215E-9</v>
      </c>
      <c r="J61" s="4">
        <f t="shared" si="56"/>
        <v>6.4832357206569044E-146</v>
      </c>
      <c r="K61" s="4">
        <f t="shared" si="57"/>
        <v>5.3239072816727133E-148</v>
      </c>
      <c r="L61" s="2">
        <f t="shared" si="43"/>
        <v>5.323907281672713E-142</v>
      </c>
      <c r="M61" s="2">
        <f t="shared" si="58"/>
        <v>3.4999931173840553</v>
      </c>
      <c r="N61" s="2">
        <f t="shared" si="59"/>
        <v>3.4977989436231045</v>
      </c>
      <c r="O61" s="4">
        <f t="shared" si="60"/>
        <v>0.54383951918995621</v>
      </c>
      <c r="P61" s="1">
        <f t="shared" si="61"/>
        <v>0.48783189246133257</v>
      </c>
      <c r="Q61" s="1">
        <f t="shared" si="44"/>
        <v>185.37611913530637</v>
      </c>
      <c r="R61" s="2">
        <f t="shared" si="35"/>
        <v>1.0001046929657321E-2</v>
      </c>
      <c r="S61" s="2">
        <f t="shared" si="36"/>
        <v>1.0334807465190972E-2</v>
      </c>
      <c r="T61" s="2">
        <f t="shared" si="45"/>
        <v>2.9546602397008928E-3</v>
      </c>
      <c r="U61" s="2">
        <f t="shared" si="20"/>
        <v>1.3884681577541788E-2</v>
      </c>
      <c r="V61" s="2">
        <f t="shared" si="62"/>
        <v>7.0003000057696262E-3</v>
      </c>
      <c r="W61" s="2">
        <f t="shared" si="63"/>
        <v>7.0959416619524309E-3</v>
      </c>
      <c r="X61" s="9">
        <f t="shared" si="23"/>
        <v>0.70959416619524307</v>
      </c>
      <c r="Y61" s="7">
        <f t="shared" si="64"/>
        <v>3.9391151227649069E-4</v>
      </c>
      <c r="Z61" s="7">
        <f t="shared" si="65"/>
        <v>2.3323707963739563E-4</v>
      </c>
      <c r="AA61" s="7">
        <f t="shared" si="46"/>
        <v>9.3294831854958253E-5</v>
      </c>
      <c r="AB61" s="7">
        <f t="shared" si="66"/>
        <v>0.29986386485507827</v>
      </c>
      <c r="AC61" s="7">
        <f t="shared" si="67"/>
        <v>0.69957350735801849</v>
      </c>
      <c r="AD61" s="7">
        <f t="shared" si="47"/>
        <v>9.3294831854958253E-5</v>
      </c>
      <c r="AE61" s="2">
        <f t="shared" si="68"/>
        <v>1.7246586277631864E-6</v>
      </c>
      <c r="AF61" s="8">
        <f t="shared" si="39"/>
        <v>0.11750267029655118</v>
      </c>
      <c r="AG61" s="2">
        <f t="shared" si="37"/>
        <v>3.4977989436231045</v>
      </c>
      <c r="AH61" s="2">
        <f t="shared" si="40"/>
        <v>0.11710380669904503</v>
      </c>
      <c r="AI61" s="9">
        <f t="shared" si="69"/>
        <v>0.28145872875233757</v>
      </c>
      <c r="AJ61" s="9">
        <f t="shared" si="48"/>
        <v>7.8808444050654528E-2</v>
      </c>
      <c r="AK61" s="9">
        <f t="shared" si="49"/>
        <v>0.63384505715026429</v>
      </c>
      <c r="AL61" s="2">
        <f t="shared" si="70"/>
        <v>3.0005534504115548E-3</v>
      </c>
      <c r="AM61" s="2">
        <f t="shared" si="71"/>
        <v>3.1769931036968514E-3</v>
      </c>
      <c r="AN61" s="2"/>
      <c r="AQ61" s="2"/>
    </row>
    <row r="62" spans="1:46">
      <c r="A62" t="s">
        <v>114</v>
      </c>
      <c r="B62">
        <f t="shared" si="10"/>
        <v>61</v>
      </c>
      <c r="C62" s="5">
        <f t="shared" si="53"/>
        <v>1.1081932642934189E-6</v>
      </c>
      <c r="D62" s="5">
        <f t="shared" si="54"/>
        <v>6.5616706438426086E-7</v>
      </c>
      <c r="E62" s="6">
        <f t="shared" si="55"/>
        <v>4.8519909038636173E-9</v>
      </c>
      <c r="F62" s="4">
        <f t="shared" si="41"/>
        <v>1.5874390967195255E-5</v>
      </c>
      <c r="G62" s="8">
        <f t="shared" si="72"/>
        <v>1.1082108564658286E-6</v>
      </c>
      <c r="H62" s="8">
        <f t="shared" si="72"/>
        <v>6.5617748080213502E-7</v>
      </c>
      <c r="I62" s="4">
        <f t="shared" si="72"/>
        <v>4.8520679274868978E-9</v>
      </c>
      <c r="J62" s="4">
        <f t="shared" si="56"/>
        <v>2.3381829373975479E-148</v>
      </c>
      <c r="K62" s="4">
        <f t="shared" si="57"/>
        <v>1.9200704251167344E-150</v>
      </c>
      <c r="L62" s="2">
        <f t="shared" si="43"/>
        <v>1.9200704251167345E-144</v>
      </c>
      <c r="M62" s="2">
        <f t="shared" si="58"/>
        <v>3.4999938075602808</v>
      </c>
      <c r="N62" s="2">
        <f t="shared" si="59"/>
        <v>3.4980195370564982</v>
      </c>
      <c r="O62" s="4">
        <f t="shared" si="60"/>
        <v>0.53737228811344384</v>
      </c>
      <c r="P62" s="1">
        <f t="shared" si="61"/>
        <v>0.48203069290941508</v>
      </c>
      <c r="Q62" s="1">
        <f t="shared" si="44"/>
        <v>183.17166330557774</v>
      </c>
      <c r="R62" s="2">
        <f t="shared" si="35"/>
        <v>1.0000930533627571E-2</v>
      </c>
      <c r="S62" s="2">
        <f t="shared" si="36"/>
        <v>1.0297602794802574E-2</v>
      </c>
      <c r="T62" s="2">
        <f t="shared" si="45"/>
        <v>2.9438379876710941E-3</v>
      </c>
      <c r="U62" s="2">
        <f t="shared" si="20"/>
        <v>1.3833825130033336E-2</v>
      </c>
      <c r="V62" s="2">
        <f t="shared" si="62"/>
        <v>7.0002699217359618E-3</v>
      </c>
      <c r="W62" s="2">
        <f t="shared" si="63"/>
        <v>7.0863262332711173E-3</v>
      </c>
      <c r="X62" s="9">
        <f t="shared" si="23"/>
        <v>0.70863262332711174</v>
      </c>
      <c r="Y62" s="7">
        <f t="shared" si="64"/>
        <v>3.544330628108053E-4</v>
      </c>
      <c r="Z62" s="7">
        <f t="shared" si="65"/>
        <v>2.098616819274504E-4</v>
      </c>
      <c r="AA62" s="7">
        <f t="shared" si="46"/>
        <v>8.3944672770980169E-5</v>
      </c>
      <c r="AB62" s="7">
        <f t="shared" si="66"/>
        <v>0.29987750854905182</v>
      </c>
      <c r="AC62" s="7">
        <f t="shared" si="67"/>
        <v>0.69961625116288817</v>
      </c>
      <c r="AD62" s="7">
        <f t="shared" si="47"/>
        <v>8.3944672770980169E-5</v>
      </c>
      <c r="AE62" s="2">
        <f t="shared" si="68"/>
        <v>1.5518105480302025E-6</v>
      </c>
      <c r="AF62" s="8">
        <f t="shared" si="39"/>
        <v>0.1175012093494278</v>
      </c>
      <c r="AG62" s="2">
        <f t="shared" si="37"/>
        <v>3.4980195370564982</v>
      </c>
      <c r="AH62" s="2">
        <f t="shared" si="40"/>
        <v>0.11710380669904503</v>
      </c>
      <c r="AI62" s="9">
        <f t="shared" si="69"/>
        <v>0.28115961906668169</v>
      </c>
      <c r="AJ62" s="9">
        <f t="shared" si="48"/>
        <v>7.8724693338670881E-2</v>
      </c>
      <c r="AK62" s="9">
        <f t="shared" si="49"/>
        <v>0.63317146213816722</v>
      </c>
      <c r="AL62" s="2">
        <f t="shared" si="70"/>
        <v>3.0004974165897275E-3</v>
      </c>
      <c r="AM62" s="2">
        <f t="shared" si="71"/>
        <v>3.1590835225057865E-3</v>
      </c>
      <c r="AN62" s="2"/>
      <c r="AQ62" s="2"/>
    </row>
    <row r="63" spans="1:46">
      <c r="A63">
        <v>90</v>
      </c>
      <c r="B63">
        <f t="shared" si="10"/>
        <v>62</v>
      </c>
      <c r="C63" s="5">
        <f t="shared" si="53"/>
        <v>9.970691847163963E-7</v>
      </c>
      <c r="D63" s="5">
        <f t="shared" si="54"/>
        <v>5.9036991200312906E-7</v>
      </c>
      <c r="E63" s="6">
        <f t="shared" si="55"/>
        <v>4.3654575159786934E-9</v>
      </c>
      <c r="F63" s="4">
        <f t="shared" si="41"/>
        <v>1.4282586412959751E-5</v>
      </c>
      <c r="G63" s="8">
        <f t="shared" si="72"/>
        <v>9.9708342564658415E-7</v>
      </c>
      <c r="H63" s="8">
        <f t="shared" si="72"/>
        <v>5.9037834413284547E-7</v>
      </c>
      <c r="I63" s="4">
        <f t="shared" si="72"/>
        <v>4.3655198668934302E-9</v>
      </c>
      <c r="J63" s="4">
        <f t="shared" si="56"/>
        <v>8.4326710986579399E-151</v>
      </c>
      <c r="K63" s="4">
        <f t="shared" si="57"/>
        <v>6.9247457597526867E-153</v>
      </c>
      <c r="L63" s="2">
        <f t="shared" si="43"/>
        <v>6.9247457597526869E-147</v>
      </c>
      <c r="M63" s="2">
        <f t="shared" si="58"/>
        <v>3.4999944285249112</v>
      </c>
      <c r="N63" s="2">
        <f t="shared" si="59"/>
        <v>3.4982180328548109</v>
      </c>
      <c r="O63" s="4">
        <f t="shared" si="60"/>
        <v>0.53098196405880316</v>
      </c>
      <c r="P63" s="1">
        <f t="shared" si="61"/>
        <v>0.47629848006533948</v>
      </c>
      <c r="Q63" s="1">
        <f t="shared" si="44"/>
        <v>180.99342242482899</v>
      </c>
      <c r="R63" s="2">
        <f t="shared" si="35"/>
        <v>1.0000827076329532E-2</v>
      </c>
      <c r="S63" s="2">
        <f t="shared" si="36"/>
        <v>1.0264530097025128E-2</v>
      </c>
      <c r="T63" s="2">
        <f t="shared" si="45"/>
        <v>2.934216792841953E-3</v>
      </c>
      <c r="U63" s="2">
        <f t="shared" si="20"/>
        <v>1.3788612748317448E-2</v>
      </c>
      <c r="V63" s="2">
        <f t="shared" si="62"/>
        <v>7.0002428545607228E-3</v>
      </c>
      <c r="W63" s="2">
        <f t="shared" si="63"/>
        <v>7.0776740165534469E-3</v>
      </c>
      <c r="X63" s="9">
        <f t="shared" si="23"/>
        <v>0.70776740165534469</v>
      </c>
      <c r="Y63" s="7">
        <f t="shared" si="64"/>
        <v>3.1890931116377691E-4</v>
      </c>
      <c r="Z63" s="7">
        <f t="shared" si="65"/>
        <v>1.8882788161013093E-4</v>
      </c>
      <c r="AA63" s="7">
        <f t="shared" si="46"/>
        <v>7.5531152644052379E-5</v>
      </c>
      <c r="AB63" s="7">
        <f t="shared" si="66"/>
        <v>0.29988978550350243</v>
      </c>
      <c r="AC63" s="7">
        <f t="shared" si="67"/>
        <v>0.69965471316342098</v>
      </c>
      <c r="AD63" s="7">
        <f t="shared" si="47"/>
        <v>7.5531152644052379E-5</v>
      </c>
      <c r="AE63" s="2">
        <f t="shared" si="68"/>
        <v>1.3962772801282463E-6</v>
      </c>
      <c r="AF63" s="8">
        <f t="shared" si="39"/>
        <v>0.11749991053871167</v>
      </c>
      <c r="AG63" s="2">
        <f t="shared" si="37"/>
        <v>3.4982180328548109</v>
      </c>
      <c r="AH63" s="2">
        <f t="shared" si="40"/>
        <v>0.11710380669904505</v>
      </c>
      <c r="AI63" s="9">
        <f t="shared" si="69"/>
        <v>0.28086082724860256</v>
      </c>
      <c r="AJ63" s="9">
        <f t="shared" si="48"/>
        <v>7.8641031629608726E-2</v>
      </c>
      <c r="AK63" s="9">
        <f t="shared" si="49"/>
        <v>0.63249858296385308</v>
      </c>
      <c r="AL63" s="2">
        <f t="shared" si="70"/>
        <v>3.0004470560385274E-3</v>
      </c>
      <c r="AM63" s="2">
        <f t="shared" si="71"/>
        <v>3.1429853243585188E-3</v>
      </c>
      <c r="AN63" s="2"/>
      <c r="AQ63" s="2"/>
    </row>
    <row r="64" spans="1:46">
      <c r="A64" t="s">
        <v>115</v>
      </c>
      <c r="B64">
        <f t="shared" si="10"/>
        <v>63</v>
      </c>
      <c r="C64" s="5">
        <f t="shared" si="53"/>
        <v>8.970880722189597E-7</v>
      </c>
      <c r="D64" s="5">
        <f t="shared" si="54"/>
        <v>5.3117056907701537E-7</v>
      </c>
      <c r="E64" s="6">
        <f t="shared" si="55"/>
        <v>3.9277112635639301E-9</v>
      </c>
      <c r="F64" s="4">
        <f t="shared" si="41"/>
        <v>1.2850400060400212E-5</v>
      </c>
      <c r="G64" s="8">
        <f t="shared" si="72"/>
        <v>8.9709960030771763E-7</v>
      </c>
      <c r="H64" s="8">
        <f t="shared" si="72"/>
        <v>5.3117739491904307E-7</v>
      </c>
      <c r="I64" s="4">
        <f t="shared" si="72"/>
        <v>3.9277617368735906E-9</v>
      </c>
      <c r="J64" s="4">
        <f t="shared" si="56"/>
        <v>3.0412480016336074E-153</v>
      </c>
      <c r="K64" s="4">
        <f t="shared" si="57"/>
        <v>2.4974138036784501E-155</v>
      </c>
      <c r="L64" s="2">
        <f t="shared" si="43"/>
        <v>2.4974138036784503E-149</v>
      </c>
      <c r="M64" s="2">
        <f t="shared" si="58"/>
        <v>3.4999949872189342</v>
      </c>
      <c r="N64" s="2">
        <f t="shared" si="59"/>
        <v>3.4983966425996607</v>
      </c>
      <c r="O64" s="4">
        <f t="shared" si="60"/>
        <v>0.52466763246307146</v>
      </c>
      <c r="P64" s="1">
        <f t="shared" si="61"/>
        <v>0.4706344335529376</v>
      </c>
      <c r="Q64" s="1">
        <f t="shared" si="44"/>
        <v>178.84108475011629</v>
      </c>
      <c r="R64" s="2">
        <f t="shared" si="35"/>
        <v>1.0000735119647984E-2</v>
      </c>
      <c r="S64" s="2">
        <f t="shared" si="36"/>
        <v>1.0235130860957906E-2</v>
      </c>
      <c r="T64" s="2">
        <f t="shared" si="45"/>
        <v>2.9256633557000482E-3</v>
      </c>
      <c r="U64" s="2">
        <f t="shared" si="20"/>
        <v>1.374841802490624E-2</v>
      </c>
      <c r="V64" s="2">
        <f t="shared" si="62"/>
        <v>7.0002185016937672E-3</v>
      </c>
      <c r="W64" s="2">
        <f t="shared" si="63"/>
        <v>7.0698886113536186E-3</v>
      </c>
      <c r="X64" s="9">
        <f t="shared" si="23"/>
        <v>0.70698886113536186</v>
      </c>
      <c r="Y64" s="7">
        <f t="shared" si="64"/>
        <v>2.8694446217595828E-4</v>
      </c>
      <c r="Z64" s="7">
        <f t="shared" si="65"/>
        <v>1.6990132628839628E-4</v>
      </c>
      <c r="AA64" s="7">
        <f t="shared" si="46"/>
        <v>6.7960530515358511E-5</v>
      </c>
      <c r="AB64" s="7">
        <f t="shared" si="66"/>
        <v>0.29990083250517241</v>
      </c>
      <c r="AC64" s="7">
        <f t="shared" si="67"/>
        <v>0.69968932189313426</v>
      </c>
      <c r="AD64" s="7">
        <f t="shared" si="47"/>
        <v>6.7960530515358511E-5</v>
      </c>
      <c r="AE64" s="2">
        <f t="shared" si="68"/>
        <v>1.2563259182769746E-6</v>
      </c>
      <c r="AF64" s="8">
        <f t="shared" si="39"/>
        <v>0.11749875586966932</v>
      </c>
      <c r="AG64" s="2">
        <f t="shared" si="37"/>
        <v>3.4983966425996607</v>
      </c>
      <c r="AH64" s="2">
        <f t="shared" si="40"/>
        <v>0.11710380669904503</v>
      </c>
      <c r="AI64" s="9">
        <f t="shared" si="69"/>
        <v>0.2805623529602983</v>
      </c>
      <c r="AJ64" s="9">
        <f t="shared" si="48"/>
        <v>7.8557458828883528E-2</v>
      </c>
      <c r="AK64" s="9">
        <f t="shared" si="49"/>
        <v>0.63182641886659185</v>
      </c>
      <c r="AL64" s="2">
        <f t="shared" si="70"/>
        <v>3.0004017943250703E-3</v>
      </c>
      <c r="AM64" s="2">
        <f t="shared" si="71"/>
        <v>3.1285154679798976E-3</v>
      </c>
      <c r="AN64" s="2"/>
      <c r="AQ64" s="2"/>
    </row>
    <row r="65" spans="1:43">
      <c r="A65">
        <v>0.5</v>
      </c>
      <c r="B65">
        <f t="shared" si="10"/>
        <v>64</v>
      </c>
      <c r="C65" s="5">
        <f t="shared" si="53"/>
        <v>8.0713256577720359E-7</v>
      </c>
      <c r="D65" s="5">
        <f t="shared" si="54"/>
        <v>4.779074402628177E-7</v>
      </c>
      <c r="E65" s="6">
        <f t="shared" si="55"/>
        <v>3.5338600166100572E-9</v>
      </c>
      <c r="F65" s="4">
        <f t="shared" si="41"/>
        <v>1.1561826194343581E-5</v>
      </c>
      <c r="G65" s="8">
        <f t="shared" si="72"/>
        <v>8.0714189781154027E-7</v>
      </c>
      <c r="H65" s="8">
        <f t="shared" si="72"/>
        <v>4.7791296580946442E-7</v>
      </c>
      <c r="I65" s="4">
        <f t="shared" si="72"/>
        <v>3.5339008749577615E-9</v>
      </c>
      <c r="J65" s="4">
        <f t="shared" si="56"/>
        <v>1.0968279563177109E-155</v>
      </c>
      <c r="K65" s="4">
        <f t="shared" si="57"/>
        <v>9.0069381941127258E-158</v>
      </c>
      <c r="L65" s="2">
        <f t="shared" si="43"/>
        <v>9.0069381941127259E-152</v>
      </c>
      <c r="M65" s="2">
        <f t="shared" si="58"/>
        <v>3.4999954898871795</v>
      </c>
      <c r="N65" s="2">
        <f t="shared" si="59"/>
        <v>3.4985573569167978</v>
      </c>
      <c r="O65" s="4">
        <f t="shared" si="60"/>
        <v>0.51842838963908644</v>
      </c>
      <c r="P65" s="1">
        <f t="shared" si="61"/>
        <v>0.46503774275179105</v>
      </c>
      <c r="Q65" s="1">
        <f t="shared" si="44"/>
        <v>176.7143422456806</v>
      </c>
      <c r="R65" s="2">
        <f t="shared" si="35"/>
        <v>1.0000653385300252E-2</v>
      </c>
      <c r="S65" s="2">
        <f t="shared" si="36"/>
        <v>1.0208997384660473E-2</v>
      </c>
      <c r="T65" s="2">
        <f t="shared" si="45"/>
        <v>2.9180591721547303E-3</v>
      </c>
      <c r="U65" s="2">
        <f t="shared" si="20"/>
        <v>1.3712684079674483E-2</v>
      </c>
      <c r="V65" s="2">
        <f t="shared" si="62"/>
        <v>7.0001965909297758E-3</v>
      </c>
      <c r="W65" s="2">
        <f t="shared" si="63"/>
        <v>7.0628832484526472E-3</v>
      </c>
      <c r="X65" s="9">
        <f t="shared" si="23"/>
        <v>0.70628832484526471</v>
      </c>
      <c r="Y65" s="7">
        <f t="shared" si="64"/>
        <v>2.5818226400040723E-4</v>
      </c>
      <c r="Z65" s="7">
        <f t="shared" si="65"/>
        <v>1.528710773686621E-4</v>
      </c>
      <c r="AA65" s="7">
        <f t="shared" si="46"/>
        <v>6.1148430947464838E-5</v>
      </c>
      <c r="AB65" s="7">
        <f t="shared" si="66"/>
        <v>0.29991077267457678</v>
      </c>
      <c r="AC65" s="7">
        <f t="shared" si="67"/>
        <v>0.69972046307124036</v>
      </c>
      <c r="AD65" s="7">
        <f t="shared" si="47"/>
        <v>6.1148430947464838E-5</v>
      </c>
      <c r="AE65" s="2">
        <f t="shared" si="68"/>
        <v>1.1303966887649403E-6</v>
      </c>
      <c r="AF65" s="8">
        <f t="shared" si="39"/>
        <v>0.11749772934487156</v>
      </c>
      <c r="AG65" s="2">
        <f t="shared" si="37"/>
        <v>3.4985573569167974</v>
      </c>
      <c r="AH65" s="2">
        <f t="shared" si="40"/>
        <v>0.11710380669904503</v>
      </c>
      <c r="AI65" s="9">
        <f t="shared" si="69"/>
        <v>0.2802641958643261</v>
      </c>
      <c r="AJ65" s="9">
        <f t="shared" si="48"/>
        <v>7.847397484201131E-2</v>
      </c>
      <c r="AK65" s="9">
        <f t="shared" si="49"/>
        <v>0.6311549690864624</v>
      </c>
      <c r="AL65" s="2">
        <f t="shared" si="70"/>
        <v>3.000361115184997E-3</v>
      </c>
      <c r="AM65" s="2">
        <f t="shared" si="71"/>
        <v>3.1155093773864808E-3</v>
      </c>
      <c r="AN65" s="2"/>
      <c r="AQ65" s="2"/>
    </row>
    <row r="66" spans="1:43">
      <c r="A66" t="s">
        <v>176</v>
      </c>
      <c r="B66">
        <f t="shared" si="10"/>
        <v>65</v>
      </c>
      <c r="C66" s="5">
        <f t="shared" si="53"/>
        <v>7.2619734774389455E-7</v>
      </c>
      <c r="D66" s="5">
        <f t="shared" si="54"/>
        <v>4.2998527169046367E-7</v>
      </c>
      <c r="E66" s="6">
        <f t="shared" si="55"/>
        <v>3.1795022034444838E-9</v>
      </c>
      <c r="F66" s="4">
        <f t="shared" si="41"/>
        <v>1.0402464072705778E-5</v>
      </c>
      <c r="G66" s="8">
        <f t="shared" si="72"/>
        <v>7.2620490206429766E-7</v>
      </c>
      <c r="H66" s="8">
        <f t="shared" si="72"/>
        <v>4.2998974464333394E-7</v>
      </c>
      <c r="I66" s="4">
        <f t="shared" si="72"/>
        <v>3.1795352784459857E-9</v>
      </c>
      <c r="J66" s="4">
        <f t="shared" si="56"/>
        <v>3.9557167488934701E-158</v>
      </c>
      <c r="K66" s="4">
        <f t="shared" si="57"/>
        <v>3.2483577816810892E-160</v>
      </c>
      <c r="L66" s="2">
        <f t="shared" ref="L66:L97" si="73">$A$27*K66</f>
        <v>3.2483577816810895E-154</v>
      </c>
      <c r="M66" s="2">
        <f t="shared" si="58"/>
        <v>3.4999959421481512</v>
      </c>
      <c r="N66" s="2">
        <f t="shared" si="59"/>
        <v>3.4987019674782744</v>
      </c>
      <c r="O66" s="4">
        <f t="shared" si="60"/>
        <v>0.51226334264615336</v>
      </c>
      <c r="P66" s="1">
        <f t="shared" si="61"/>
        <v>0.45950760668121793</v>
      </c>
      <c r="Q66" s="1">
        <f t="shared" ref="Q66:Q97" si="74">$A$29*P66</f>
        <v>174.61289053886281</v>
      </c>
      <c r="R66" s="2">
        <f t="shared" si="35"/>
        <v>1.0000580737072308E-2</v>
      </c>
      <c r="S66" s="2">
        <f t="shared" si="36"/>
        <v>1.0185767158230469E-2</v>
      </c>
      <c r="T66" s="2">
        <f t="shared" ref="T66:T97" si="75">S66/N66</f>
        <v>2.9112988911061681E-3</v>
      </c>
      <c r="U66" s="2">
        <f t="shared" si="20"/>
        <v>1.3680915841664323E-2</v>
      </c>
      <c r="V66" s="2">
        <f t="shared" si="62"/>
        <v>7.0001768773641573E-3</v>
      </c>
      <c r="W66" s="2">
        <f t="shared" si="63"/>
        <v>7.0565798308075325E-3</v>
      </c>
      <c r="X66" s="9">
        <f t="shared" si="23"/>
        <v>0.70565798308075323</v>
      </c>
      <c r="Y66" s="7">
        <f t="shared" si="64"/>
        <v>2.3230207048939566E-4</v>
      </c>
      <c r="Z66" s="7">
        <f t="shared" si="65"/>
        <v>1.3754727857924736E-4</v>
      </c>
      <c r="AA66" s="7">
        <f t="shared" ref="AA66:AA101" si="76">$Z66*$A$43</f>
        <v>5.5018911431698947E-5</v>
      </c>
      <c r="AB66" s="7">
        <f t="shared" si="66"/>
        <v>0.29991971682686086</v>
      </c>
      <c r="AC66" s="7">
        <f t="shared" si="67"/>
        <v>0.69974848386600508</v>
      </c>
      <c r="AD66" s="7">
        <f t="shared" ref="AD66:AD101" si="77">$Z66*$A$49</f>
        <v>5.5018911431698947E-5</v>
      </c>
      <c r="AE66" s="2">
        <f t="shared" si="68"/>
        <v>1.017085709938768E-6</v>
      </c>
      <c r="AF66" s="8">
        <f t="shared" si="39"/>
        <v>0.11749681674247385</v>
      </c>
      <c r="AG66" s="2">
        <f t="shared" si="37"/>
        <v>3.4987019674782749</v>
      </c>
      <c r="AH66" s="2">
        <f t="shared" si="40"/>
        <v>0.11710380669904503</v>
      </c>
      <c r="AI66" s="9">
        <f t="shared" si="69"/>
        <v>0.27996635562360178</v>
      </c>
      <c r="AJ66" s="9">
        <f t="shared" ref="AJ66:AJ97" si="78">AI66*A$85</f>
        <v>7.8390579574608502E-2</v>
      </c>
      <c r="AK66" s="9">
        <f t="shared" ref="AK66:AK101" si="79">AI66*A$95</f>
        <v>0.63048423286435129</v>
      </c>
      <c r="AL66" s="2">
        <f t="shared" si="70"/>
        <v>3.0003245546310715E-3</v>
      </c>
      <c r="AM66" s="2">
        <f t="shared" si="71"/>
        <v>3.103819085055325E-3</v>
      </c>
      <c r="AN66" s="2"/>
      <c r="AQ66" s="2"/>
    </row>
    <row r="67" spans="1:43">
      <c r="A67">
        <v>2</v>
      </c>
      <c r="B67">
        <f t="shared" ref="B67:B101" si="80">B66+1</f>
        <v>66</v>
      </c>
      <c r="C67" s="5">
        <f t="shared" ref="C67:C101" si="81">$F66*$A$7*$A$9</f>
        <v>6.5337790869887542E-7</v>
      </c>
      <c r="D67" s="5">
        <f t="shared" ref="D67:D101" si="82">$F66*$A$7*$A$11</f>
        <v>3.8686849857170237E-7</v>
      </c>
      <c r="E67" s="6">
        <f t="shared" ref="E67:E101" si="83">$A$107*(1-A$7)*F66</f>
        <v>2.860677619994088E-9</v>
      </c>
      <c r="F67" s="4">
        <f t="shared" si="41"/>
        <v>9.359356987815207E-6</v>
      </c>
      <c r="G67" s="8">
        <f t="shared" si="72"/>
        <v>6.533840239532058E-7</v>
      </c>
      <c r="H67" s="8">
        <f t="shared" si="72"/>
        <v>3.8687211944597691E-7</v>
      </c>
      <c r="I67" s="4">
        <f t="shared" si="72"/>
        <v>2.8607043943477516E-9</v>
      </c>
      <c r="J67" s="4">
        <f t="shared" ref="J67:J101" si="84">K66/((1-$A$7)+$A$61*$A$7*$A$9+$A$71*$A$7*$A$11)</f>
        <v>1.4266316706595471E-160</v>
      </c>
      <c r="K67" s="4">
        <f t="shared" ref="K67:K101" si="85">$K66*$F66/($F67+$A$61*$C67+$A$71*$D67+$A$27*$E67)</f>
        <v>1.1715222254667141E-162</v>
      </c>
      <c r="L67" s="2">
        <f t="shared" si="73"/>
        <v>1.171522225466714E-156</v>
      </c>
      <c r="M67" s="2">
        <f t="shared" ref="M67:M101" si="86">($I67*$L67+$G67*$K67*$A$61+$H67*$K67*$A$71+(1-$F66)*$A$17)/(((1-$F66)+($I67+$H67+$G67)))</f>
        <v>3.499996349056862</v>
      </c>
      <c r="N67" s="2">
        <f t="shared" ref="N67:N101" si="87">($A$31*$I67*$L67+$A$31*$G67*$K67*$A$61+$A$31*$H67*$K67*$A$71+(1-$F66)*$A$17)/(((1-$F66)+$A$31*($I67+$H67+$G67)))</f>
        <v>3.4988320868276666</v>
      </c>
      <c r="O67" s="4">
        <f t="shared" ref="O67:O101" si="88">$P66/((1-$A$7)+$A$73*$A$7*$A$9+$A$83*$A$7*$A$11)</f>
        <v>0.50617160916225024</v>
      </c>
      <c r="P67" s="1">
        <f t="shared" ref="P67:P101" si="89">$P66*$F66/($F67+$A$73*$C67+$A$83*$D67+$A$29*$E67)</f>
        <v>0.45404323388563844</v>
      </c>
      <c r="Q67" s="1">
        <f t="shared" si="74"/>
        <v>172.5364288765426</v>
      </c>
      <c r="R67" s="2">
        <f t="shared" si="35"/>
        <v>1.0000516165029423E-2</v>
      </c>
      <c r="S67" s="2">
        <f t="shared" si="36"/>
        <v>1.0165117865225707E-2</v>
      </c>
      <c r="T67" s="2">
        <f t="shared" si="75"/>
        <v>2.9052888543851935E-3</v>
      </c>
      <c r="U67" s="2">
        <f t="shared" ref="U67:U101" si="90">T67*0.625/0.133</f>
        <v>1.3652673187900345E-2</v>
      </c>
      <c r="V67" s="2">
        <f t="shared" ref="V67:V101" si="91">(($G67*$A$33)+($H67*$A$51)+((1-$F66)*$A$59))/((1-$F66)+($G67+$H67+$I67))</f>
        <v>7.0001591406544626E-3</v>
      </c>
      <c r="W67" s="2">
        <f t="shared" ref="W67:W101" si="92">($A$31*($G67*$A$33)+$A$31*($H67*$A$51)+((1-$F66)*$A$59))/((1-$F66)+$A$31*($G67+$H67+$I67))</f>
        <v>7.0509080693915852E-3</v>
      </c>
      <c r="X67" s="9">
        <f t="shared" ref="X67:X101" si="93">100*W67</f>
        <v>0.70509080693915849</v>
      </c>
      <c r="Y67" s="7">
        <f t="shared" ref="Y67:Y101" si="94">$A$31*G67/((1-$F66)+$A$31*($G67+$H67+$I67))</f>
        <v>2.0901529317949994E-4</v>
      </c>
      <c r="Z67" s="7">
        <f t="shared" ref="Z67:Z101" si="95">$A$31*H67/((1-$F66)+$A$31*($G67+$H67+$I67))</f>
        <v>1.2375905517207227E-4</v>
      </c>
      <c r="AA67" s="7">
        <f t="shared" si="76"/>
        <v>4.9503622068828906E-5</v>
      </c>
      <c r="AB67" s="7">
        <f t="shared" ref="AB67:AB101" si="96">$Z67*$A$45+$A$53/((1-$F66)+$A$31*($G67+$H67+$I67))</f>
        <v>0.29992776469800836</v>
      </c>
      <c r="AC67" s="7">
        <f t="shared" ref="AC67:AC101" si="97">$Z67*$A$47+$A$55/((1-$F66)+$A$31*($G67+$H67+$I67))</f>
        <v>0.69977369673627265</v>
      </c>
      <c r="AD67" s="7">
        <f t="shared" si="77"/>
        <v>4.9503622068828906E-5</v>
      </c>
      <c r="AE67" s="2">
        <f t="shared" ref="AE67:AE101" si="98">$A$31*I67/((1-$F66)+$A$31*($G67+$H67+$I67))</f>
        <v>9.1512945796682337E-7</v>
      </c>
      <c r="AF67" s="8">
        <f t="shared" si="39"/>
        <v>0.11749600541911577</v>
      </c>
      <c r="AG67" s="2">
        <f t="shared" si="37"/>
        <v>3.4988320868276666</v>
      </c>
      <c r="AH67" s="2">
        <f t="shared" si="40"/>
        <v>0.11710380669904503</v>
      </c>
      <c r="AI67" s="9">
        <f t="shared" ref="AI67:AI101" si="99">$AI66*$F66/($F67+$A$85*$C67+$A$95*$D67+0*$E67)</f>
        <v>0.27966883190139924</v>
      </c>
      <c r="AJ67" s="9">
        <f t="shared" si="78"/>
        <v>7.83072729323918E-2</v>
      </c>
      <c r="AK67" s="9">
        <f t="shared" si="79"/>
        <v>0.6298142094419511</v>
      </c>
      <c r="AL67" s="2">
        <f t="shared" ref="AL67:AL101" si="100">(($G67*$AJ67)+($H67*$AK67)+((1-$F66)*$A$99))/((1-$F66)+($G67+$H67+$I67))</f>
        <v>3.0002916956586947E-3</v>
      </c>
      <c r="AM67" s="2">
        <f t="shared" ref="AM67:AM101" si="101">($A$31*($G67*$AJ67)+$A$31*($H67*$AK67)+((1-$F66)*$A$99))/((1-$F66)+$A$31*($G67+$H67+$I67))</f>
        <v>3.0933115606711038E-3</v>
      </c>
      <c r="AN67" s="2"/>
      <c r="AQ67" s="2"/>
    </row>
    <row r="68" spans="1:43">
      <c r="A68" t="s">
        <v>177</v>
      </c>
      <c r="B68">
        <f t="shared" si="80"/>
        <v>67</v>
      </c>
      <c r="C68" s="5">
        <f t="shared" si="81"/>
        <v>5.8786043890409583E-7</v>
      </c>
      <c r="D68" s="5">
        <f t="shared" si="82"/>
        <v>3.4807525987742495E-7</v>
      </c>
      <c r="E68" s="6">
        <f t="shared" si="83"/>
        <v>2.573823171649181E-9</v>
      </c>
      <c r="F68" s="4">
        <f t="shared" si="41"/>
        <v>8.4208474658620369E-6</v>
      </c>
      <c r="G68" s="8">
        <f t="shared" si="72"/>
        <v>5.8786538922886898E-7</v>
      </c>
      <c r="H68" s="8">
        <f t="shared" si="72"/>
        <v>3.4807819099077749E-7</v>
      </c>
      <c r="I68" s="4">
        <f t="shared" si="72"/>
        <v>2.5738448456040266E-9</v>
      </c>
      <c r="J68" s="4">
        <f t="shared" si="84"/>
        <v>5.1451558666281595E-163</v>
      </c>
      <c r="K68" s="4">
        <f t="shared" si="85"/>
        <v>4.2251020885150324E-165</v>
      </c>
      <c r="L68" s="2">
        <f t="shared" si="73"/>
        <v>4.2251020885150322E-159</v>
      </c>
      <c r="M68" s="2">
        <f t="shared" si="86"/>
        <v>3.4999967151613509</v>
      </c>
      <c r="N68" s="2">
        <f t="shared" si="87"/>
        <v>3.498949166241053</v>
      </c>
      <c r="O68" s="4">
        <f t="shared" si="88"/>
        <v>0.5001523173577519</v>
      </c>
      <c r="P68" s="1">
        <f t="shared" si="89"/>
        <v>0.448643842321305</v>
      </c>
      <c r="Q68" s="1">
        <f t="shared" si="74"/>
        <v>170.4846600820959</v>
      </c>
      <c r="R68" s="2">
        <f t="shared" ref="R68:R101" si="102">($I68*$Q68+$G68*$P68*$A$83+$H68*$P68*$A$73+(1-$F67)*$A$19)/(((1-$F67)+($I68+$H68+$G68)))</f>
        <v>1.0000458771481776E-2</v>
      </c>
      <c r="S68" s="2">
        <f t="shared" ref="S68:S101" si="103">($A$31*$I68*$Q68+$A$31*$G68*$P68*$A$83+$A$31*$H68*$P68*$A$73+(1-$F67)*$A$19)/(((1-$F67)+$A$31*($I68+$H68+$G68)))</f>
        <v>1.0146762934874881E-2</v>
      </c>
      <c r="T68" s="2">
        <f t="shared" si="75"/>
        <v>2.8999457988055379E-3</v>
      </c>
      <c r="U68" s="2">
        <f t="shared" si="90"/>
        <v>1.3627564844010986E-2</v>
      </c>
      <c r="V68" s="2">
        <f t="shared" si="91"/>
        <v>7.000143182556577E-3</v>
      </c>
      <c r="W68" s="2">
        <f t="shared" si="92"/>
        <v>7.0458047046533731E-3</v>
      </c>
      <c r="X68" s="9">
        <f t="shared" si="93"/>
        <v>0.70458047046533734</v>
      </c>
      <c r="Y68" s="7">
        <f t="shared" si="94"/>
        <v>1.8806220480456308E-4</v>
      </c>
      <c r="Z68" s="7">
        <f t="shared" si="95"/>
        <v>1.1135262126585965E-4</v>
      </c>
      <c r="AA68" s="7">
        <f t="shared" si="76"/>
        <v>4.4541048506343865E-5</v>
      </c>
      <c r="AB68" s="7">
        <f t="shared" si="96"/>
        <v>0.29993500604955758</v>
      </c>
      <c r="AC68" s="7">
        <f t="shared" si="97"/>
        <v>0.69979638289237689</v>
      </c>
      <c r="AD68" s="7">
        <f t="shared" si="77"/>
        <v>4.4541048506343865E-5</v>
      </c>
      <c r="AE68" s="2">
        <f t="shared" si="98"/>
        <v>8.2339077169366218E-7</v>
      </c>
      <c r="AF68" s="8">
        <f t="shared" si="39"/>
        <v>0.11749528413470495</v>
      </c>
      <c r="AG68" s="2">
        <f t="shared" ref="AG68:AG101" si="104">($AE68*$L68+$Z68*$K68*$A$71+$Y68*$K68*$A$61+(1-($AE68+$Z68+$Y68))*$A$17)</f>
        <v>3.4989491662410526</v>
      </c>
      <c r="AH68" s="2">
        <f t="shared" si="40"/>
        <v>0.11710380669904503</v>
      </c>
      <c r="AI68" s="9">
        <f t="shared" si="99"/>
        <v>0.27937162436135032</v>
      </c>
      <c r="AJ68" s="9">
        <f t="shared" si="78"/>
        <v>7.8224054821178099E-2</v>
      </c>
      <c r="AK68" s="9">
        <f t="shared" si="79"/>
        <v>0.62914489806176099</v>
      </c>
      <c r="AL68" s="2">
        <f t="shared" si="100"/>
        <v>3.0002621634877841E-3</v>
      </c>
      <c r="AM68" s="2">
        <f t="shared" si="101"/>
        <v>3.0838672071231165E-3</v>
      </c>
      <c r="AN68" s="2"/>
      <c r="AQ68" s="2"/>
    </row>
    <row r="69" spans="1:43">
      <c r="A69">
        <v>0.2</v>
      </c>
      <c r="B69">
        <f t="shared" si="80"/>
        <v>68</v>
      </c>
      <c r="C69" s="5">
        <f t="shared" si="81"/>
        <v>5.2891273339298756E-7</v>
      </c>
      <c r="D69" s="5">
        <f t="shared" si="82"/>
        <v>3.1317201319321614E-7</v>
      </c>
      <c r="E69" s="6">
        <f t="shared" si="83"/>
        <v>2.3157330531120594E-9</v>
      </c>
      <c r="F69" s="4">
        <f t="shared" si="41"/>
        <v>7.5764469862227214E-6</v>
      </c>
      <c r="G69" s="8">
        <f t="shared" si="72"/>
        <v>5.2891674070263361E-7</v>
      </c>
      <c r="H69" s="8">
        <f t="shared" si="72"/>
        <v>3.1317438594234868E-7</v>
      </c>
      <c r="I69" s="4">
        <f t="shared" si="72"/>
        <v>2.3157505982737007E-9</v>
      </c>
      <c r="J69" s="4">
        <f t="shared" si="84"/>
        <v>1.8556036176919858E-165</v>
      </c>
      <c r="K69" s="4">
        <f t="shared" si="85"/>
        <v>1.5237856585488475E-167</v>
      </c>
      <c r="L69" s="2">
        <f t="shared" si="73"/>
        <v>1.5237856585488476E-161</v>
      </c>
      <c r="M69" s="2">
        <f t="shared" si="86"/>
        <v>3.4999970445535378</v>
      </c>
      <c r="N69" s="2">
        <f t="shared" si="87"/>
        <v>3.4990545118162277</v>
      </c>
      <c r="O69" s="4">
        <f t="shared" si="88"/>
        <v>0.49420460577065783</v>
      </c>
      <c r="P69" s="1">
        <f t="shared" si="89"/>
        <v>0.44330865924437818</v>
      </c>
      <c r="Q69" s="1">
        <f t="shared" si="74"/>
        <v>168.45729051286372</v>
      </c>
      <c r="R69" s="2">
        <f t="shared" si="102"/>
        <v>1.0000407758509945E-2</v>
      </c>
      <c r="S69" s="2">
        <f t="shared" si="103"/>
        <v>1.0130447584799009E-2</v>
      </c>
      <c r="T69" s="2">
        <f t="shared" si="75"/>
        <v>2.8951957023215032E-3</v>
      </c>
      <c r="U69" s="2">
        <f t="shared" si="90"/>
        <v>1.3605242962037137E-2</v>
      </c>
      <c r="V69" s="2">
        <f t="shared" si="91"/>
        <v>7.0001288247081564E-3</v>
      </c>
      <c r="W69" s="2">
        <f t="shared" si="92"/>
        <v>7.0412128052055782E-3</v>
      </c>
      <c r="X69" s="9">
        <f t="shared" si="93"/>
        <v>0.70412128052055778</v>
      </c>
      <c r="Y69" s="7">
        <f t="shared" si="94"/>
        <v>1.6920905989448862E-4</v>
      </c>
      <c r="Z69" s="7">
        <f t="shared" si="95"/>
        <v>1.0018957493752609E-4</v>
      </c>
      <c r="AA69" s="7">
        <f t="shared" si="76"/>
        <v>4.0075829975010443E-5</v>
      </c>
      <c r="AB69" s="7">
        <f t="shared" si="96"/>
        <v>0.29994152166373056</v>
      </c>
      <c r="AC69" s="7">
        <f t="shared" si="97"/>
        <v>0.69981679541373376</v>
      </c>
      <c r="AD69" s="7">
        <f t="shared" si="77"/>
        <v>4.0075829975010443E-5</v>
      </c>
      <c r="AE69" s="2">
        <f t="shared" si="98"/>
        <v>7.4084624578804028E-7</v>
      </c>
      <c r="AF69" s="8">
        <f t="shared" ref="AF69:AF101" si="105">$A$25+U69*(EXP(0.00000000001666*1000000000*$A$23)-1)</f>
        <v>0.1174946428966544</v>
      </c>
      <c r="AG69" s="2">
        <f t="shared" si="104"/>
        <v>3.4990545118162277</v>
      </c>
      <c r="AH69" s="2">
        <f t="shared" ref="AH69:AH101" si="106">($AE69*$L69*$A$21+$Z69*$K69*$A$71*$A$21+$Y69*$K69*$A$61*$A$21+(1-($AE69+$Z69+$Y69))*$A$17*$A$25)/$AG69</f>
        <v>0.11710380669904503</v>
      </c>
      <c r="AI69" s="9">
        <f t="shared" si="99"/>
        <v>0.27907473266744437</v>
      </c>
      <c r="AJ69" s="9">
        <f t="shared" si="78"/>
        <v>7.8140925146884435E-2</v>
      </c>
      <c r="AK69" s="9">
        <f t="shared" si="79"/>
        <v>0.62847629796708482</v>
      </c>
      <c r="AL69" s="2">
        <f t="shared" si="100"/>
        <v>3.0002356212866783E-3</v>
      </c>
      <c r="AM69" s="2">
        <f t="shared" si="101"/>
        <v>3.0753785071917887E-3</v>
      </c>
      <c r="AN69" s="2"/>
      <c r="AQ69" s="2"/>
    </row>
    <row r="70" spans="1:43">
      <c r="A70" s="19" t="s">
        <v>179</v>
      </c>
      <c r="B70">
        <f t="shared" si="80"/>
        <v>69</v>
      </c>
      <c r="C70" s="5">
        <f t="shared" si="81"/>
        <v>4.7587600905200578E-7</v>
      </c>
      <c r="D70" s="5">
        <f t="shared" si="82"/>
        <v>2.8176868957026644E-7</v>
      </c>
      <c r="E70" s="6">
        <f t="shared" si="83"/>
        <v>2.0835229212112476E-9</v>
      </c>
      <c r="F70" s="4">
        <f t="shared" ref="F70:F101" si="107">F69-(C70+D70+E70)</f>
        <v>6.8167187646792376E-6</v>
      </c>
      <c r="G70" s="8">
        <f t="shared" si="72"/>
        <v>4.7587925298703932E-7</v>
      </c>
      <c r="H70" s="8">
        <f t="shared" si="72"/>
        <v>2.8177061032127314E-7</v>
      </c>
      <c r="I70" s="4">
        <f t="shared" si="72"/>
        <v>2.0835371240978586E-9</v>
      </c>
      <c r="J70" s="4">
        <f t="shared" si="84"/>
        <v>6.692245823542179E-168</v>
      </c>
      <c r="K70" s="4">
        <f t="shared" si="85"/>
        <v>5.4955423195826635E-170</v>
      </c>
      <c r="L70" s="2">
        <f t="shared" si="73"/>
        <v>5.4955423195826634E-164</v>
      </c>
      <c r="M70" s="2">
        <f t="shared" si="86"/>
        <v>3.4999973409149723</v>
      </c>
      <c r="N70" s="2">
        <f t="shared" si="87"/>
        <v>3.4991492989641415</v>
      </c>
      <c r="O70" s="4">
        <f t="shared" si="88"/>
        <v>0.48832762318330158</v>
      </c>
      <c r="P70" s="1">
        <f t="shared" si="89"/>
        <v>0.4380369211003341</v>
      </c>
      <c r="Q70" s="1">
        <f t="shared" si="74"/>
        <v>166.45403001812696</v>
      </c>
      <c r="R70" s="2">
        <f t="shared" si="102"/>
        <v>1.0000362416876843E-2</v>
      </c>
      <c r="S70" s="2">
        <f t="shared" si="103"/>
        <v>1.0115945300479967E-2</v>
      </c>
      <c r="T70" s="2">
        <f t="shared" si="75"/>
        <v>2.8909727582857371E-3</v>
      </c>
      <c r="U70" s="2">
        <f t="shared" si="90"/>
        <v>1.3585398300214928E-2</v>
      </c>
      <c r="V70" s="2">
        <f t="shared" si="91"/>
        <v>7.0001159066344285E-3</v>
      </c>
      <c r="W70" s="2">
        <f t="shared" si="92"/>
        <v>7.0370811361588261E-3</v>
      </c>
      <c r="X70" s="9">
        <f t="shared" si="93"/>
        <v>0.70370811361588259</v>
      </c>
      <c r="Y70" s="7">
        <f t="shared" si="94"/>
        <v>1.5224550131824878E-4</v>
      </c>
      <c r="Z70" s="7">
        <f t="shared" si="95"/>
        <v>9.0145362622647254E-5</v>
      </c>
      <c r="AA70" s="7">
        <f t="shared" si="76"/>
        <v>3.6058145049058904E-5</v>
      </c>
      <c r="AB70" s="7">
        <f t="shared" si="96"/>
        <v>0.29994738423973855</v>
      </c>
      <c r="AC70" s="7">
        <f t="shared" si="97"/>
        <v>0.69983516205683272</v>
      </c>
      <c r="AD70" s="7">
        <f t="shared" si="77"/>
        <v>3.6058145049058904E-5</v>
      </c>
      <c r="AE70" s="2">
        <f t="shared" si="98"/>
        <v>6.6657487583746383E-7</v>
      </c>
      <c r="AF70" s="8">
        <f t="shared" si="105"/>
        <v>0.11749407282141273</v>
      </c>
      <c r="AG70" s="2">
        <f t="shared" si="104"/>
        <v>3.4991492989641415</v>
      </c>
      <c r="AH70" s="2">
        <f t="shared" si="106"/>
        <v>0.11710380669904503</v>
      </c>
      <c r="AI70" s="9">
        <f t="shared" si="99"/>
        <v>0.27877815648402782</v>
      </c>
      <c r="AJ70" s="9">
        <f t="shared" si="78"/>
        <v>7.8057883815527793E-2</v>
      </c>
      <c r="AK70" s="9">
        <f t="shared" si="79"/>
        <v>0.62780840840203067</v>
      </c>
      <c r="AL70" s="2">
        <f t="shared" si="100"/>
        <v>3.0002117663291894E-3</v>
      </c>
      <c r="AM70" s="2">
        <f t="shared" si="101"/>
        <v>3.0677488059698346E-3</v>
      </c>
      <c r="AN70" s="2"/>
      <c r="AQ70" s="2"/>
    </row>
    <row r="71" spans="1:43">
      <c r="A71" s="19">
        <f>A63*A$43+A65*A$45+A67*A$47+A69*A$49</f>
        <v>36.18</v>
      </c>
      <c r="B71">
        <f t="shared" si="80"/>
        <v>70</v>
      </c>
      <c r="C71" s="5">
        <f t="shared" si="81"/>
        <v>4.2815754224431587E-7</v>
      </c>
      <c r="D71" s="5">
        <f t="shared" si="82"/>
        <v>2.5351433422360791E-7</v>
      </c>
      <c r="E71" s="6">
        <f t="shared" si="83"/>
        <v>1.8745976602867898E-9</v>
      </c>
      <c r="F71" s="4">
        <f t="shared" si="107"/>
        <v>6.1331722905510272E-6</v>
      </c>
      <c r="G71" s="8">
        <f t="shared" si="72"/>
        <v>4.2816016822439556E-7</v>
      </c>
      <c r="H71" s="8">
        <f t="shared" si="72"/>
        <v>2.5351588908023406E-7</v>
      </c>
      <c r="I71" s="4">
        <f t="shared" si="72"/>
        <v>1.8746091575877308E-9</v>
      </c>
      <c r="J71" s="4">
        <f t="shared" si="84"/>
        <v>2.4135625591430525E-170</v>
      </c>
      <c r="K71" s="4">
        <f t="shared" si="85"/>
        <v>1.9819707067649797E-172</v>
      </c>
      <c r="L71" s="2">
        <f t="shared" si="73"/>
        <v>1.9819707067649798E-166</v>
      </c>
      <c r="M71" s="2">
        <f t="shared" si="86"/>
        <v>3.4999976075579937</v>
      </c>
      <c r="N71" s="2">
        <f t="shared" si="87"/>
        <v>3.499234585459825</v>
      </c>
      <c r="O71" s="4">
        <f t="shared" si="88"/>
        <v>0.48252052850052735</v>
      </c>
      <c r="P71" s="1">
        <f t="shared" si="89"/>
        <v>0.43282787341468698</v>
      </c>
      <c r="Q71" s="1">
        <f t="shared" si="74"/>
        <v>164.47459189758106</v>
      </c>
      <c r="R71" s="2">
        <f t="shared" si="102"/>
        <v>1.0000322116171969E-2</v>
      </c>
      <c r="S71" s="2">
        <f t="shared" si="103"/>
        <v>1.0103054703539571E-2</v>
      </c>
      <c r="T71" s="2">
        <f t="shared" si="75"/>
        <v>2.8872184635806448E-3</v>
      </c>
      <c r="U71" s="2">
        <f t="shared" si="90"/>
        <v>1.356775593787897E-2</v>
      </c>
      <c r="V71" s="2">
        <f t="shared" si="91"/>
        <v>7.0001042839540938E-3</v>
      </c>
      <c r="W71" s="2">
        <f t="shared" si="92"/>
        <v>7.0333635902459415E-3</v>
      </c>
      <c r="X71" s="9">
        <f t="shared" si="93"/>
        <v>0.70333635902459413</v>
      </c>
      <c r="Y71" s="7">
        <f t="shared" si="94"/>
        <v>1.3698222462800748E-4</v>
      </c>
      <c r="Z71" s="7">
        <f t="shared" si="95"/>
        <v>8.1107896161320182E-5</v>
      </c>
      <c r="AA71" s="7">
        <f t="shared" si="76"/>
        <v>3.2443158464528074E-5</v>
      </c>
      <c r="AB71" s="7">
        <f t="shared" si="96"/>
        <v>0.29995265920098835</v>
      </c>
      <c r="AC71" s="7">
        <f t="shared" si="97"/>
        <v>0.69985168778409756</v>
      </c>
      <c r="AD71" s="7">
        <f t="shared" si="77"/>
        <v>3.2443158464528074E-5</v>
      </c>
      <c r="AE71" s="2">
        <f t="shared" si="98"/>
        <v>5.9974783217065081E-7</v>
      </c>
      <c r="AF71" s="8">
        <f t="shared" si="105"/>
        <v>0.11749356601136668</v>
      </c>
      <c r="AG71" s="2">
        <f t="shared" si="104"/>
        <v>3.4992345854598246</v>
      </c>
      <c r="AH71" s="2">
        <f t="shared" si="106"/>
        <v>0.11710380669904503</v>
      </c>
      <c r="AI71" s="9">
        <f t="shared" si="99"/>
        <v>0.27848189547580365</v>
      </c>
      <c r="AJ71" s="9">
        <f t="shared" si="78"/>
        <v>7.7974930733225034E-2</v>
      </c>
      <c r="AK71" s="9">
        <f t="shared" si="79"/>
        <v>0.62714122861150989</v>
      </c>
      <c r="AL71" s="2">
        <f t="shared" si="100"/>
        <v>3.0001903265409156E-3</v>
      </c>
      <c r="AM71" s="2">
        <f t="shared" si="101"/>
        <v>3.0608912155198928E-3</v>
      </c>
      <c r="AN71" s="2"/>
      <c r="AQ71" s="2"/>
    </row>
    <row r="72" spans="1:43">
      <c r="A72" t="s">
        <v>116</v>
      </c>
      <c r="B72">
        <f t="shared" si="80"/>
        <v>71</v>
      </c>
      <c r="C72" s="5">
        <f t="shared" si="81"/>
        <v>3.8522404469576706E-7</v>
      </c>
      <c r="D72" s="5">
        <f t="shared" si="82"/>
        <v>2.2809318435933563E-7</v>
      </c>
      <c r="E72" s="6">
        <f t="shared" si="83"/>
        <v>1.686622379901532E-9</v>
      </c>
      <c r="F72" s="4">
        <f t="shared" si="107"/>
        <v>5.5181684391160227E-6</v>
      </c>
      <c r="G72" s="8">
        <f t="shared" si="72"/>
        <v>3.8522617043866269E-7</v>
      </c>
      <c r="H72" s="8">
        <f t="shared" si="72"/>
        <v>2.2809444302289225E-7</v>
      </c>
      <c r="I72" s="4">
        <f t="shared" si="72"/>
        <v>1.6866316870192756E-9</v>
      </c>
      <c r="J72" s="4">
        <f t="shared" si="84"/>
        <v>8.7045281666205433E-173</v>
      </c>
      <c r="K72" s="4">
        <f t="shared" si="85"/>
        <v>7.1479895050153763E-175</v>
      </c>
      <c r="L72" s="2">
        <f t="shared" si="73"/>
        <v>7.1479895050153767E-169</v>
      </c>
      <c r="M72" s="2">
        <f t="shared" si="86"/>
        <v>3.499997847462764</v>
      </c>
      <c r="N72" s="2">
        <f t="shared" si="87"/>
        <v>3.4993113231948518</v>
      </c>
      <c r="O72" s="4">
        <f t="shared" si="88"/>
        <v>0.47678249062931521</v>
      </c>
      <c r="P72" s="1">
        <f t="shared" si="89"/>
        <v>0.42768077068501115</v>
      </c>
      <c r="Q72" s="1">
        <f t="shared" si="74"/>
        <v>162.51869286030424</v>
      </c>
      <c r="R72" s="2">
        <f t="shared" si="102"/>
        <v>1.0000286296051012E-2</v>
      </c>
      <c r="S72" s="2">
        <f t="shared" si="103"/>
        <v>1.0091596766101281E-2</v>
      </c>
      <c r="T72" s="2">
        <f t="shared" si="75"/>
        <v>2.8838808079778705E-3</v>
      </c>
      <c r="U72" s="2">
        <f t="shared" si="90"/>
        <v>1.3552071466061421E-2</v>
      </c>
      <c r="V72" s="2">
        <f t="shared" si="91"/>
        <v>7.0000938267651899E-3</v>
      </c>
      <c r="W72" s="2">
        <f t="shared" si="92"/>
        <v>7.0300186755448638E-3</v>
      </c>
      <c r="X72" s="9">
        <f t="shared" si="93"/>
        <v>0.70300186755448635</v>
      </c>
      <c r="Y72" s="7">
        <f t="shared" si="94"/>
        <v>1.2324887478265244E-4</v>
      </c>
      <c r="Z72" s="7">
        <f t="shared" si="95"/>
        <v>7.2976307437096791E-5</v>
      </c>
      <c r="AA72" s="7">
        <f t="shared" si="76"/>
        <v>2.9190522974838718E-5</v>
      </c>
      <c r="AB72" s="7">
        <f t="shared" si="96"/>
        <v>0.29995740542197813</v>
      </c>
      <c r="AC72" s="7">
        <f t="shared" si="97"/>
        <v>0.69986655704114509</v>
      </c>
      <c r="AD72" s="7">
        <f t="shared" si="77"/>
        <v>2.9190522974838718E-5</v>
      </c>
      <c r="AE72" s="2">
        <f t="shared" si="98"/>
        <v>5.3961925110431025E-7</v>
      </c>
      <c r="AF72" s="8">
        <f t="shared" si="105"/>
        <v>0.11749311544540884</v>
      </c>
      <c r="AG72" s="2">
        <f t="shared" si="104"/>
        <v>3.4993113231948518</v>
      </c>
      <c r="AH72" s="2">
        <f t="shared" si="106"/>
        <v>0.11710380669904503</v>
      </c>
      <c r="AI72" s="9">
        <f t="shared" si="99"/>
        <v>0.27818594930783136</v>
      </c>
      <c r="AJ72" s="9">
        <f t="shared" si="78"/>
        <v>7.789206580619279E-2</v>
      </c>
      <c r="AK72" s="9">
        <f t="shared" si="79"/>
        <v>0.6264747578412363</v>
      </c>
      <c r="AL72" s="2">
        <f t="shared" si="100"/>
        <v>3.000171057395363E-3</v>
      </c>
      <c r="AM72" s="2">
        <f t="shared" si="101"/>
        <v>3.0547276295904992E-3</v>
      </c>
      <c r="AN72" s="2"/>
      <c r="AQ72" s="2"/>
    </row>
    <row r="73" spans="1:43">
      <c r="A73">
        <v>0.09</v>
      </c>
      <c r="B73">
        <f t="shared" si="80"/>
        <v>72</v>
      </c>
      <c r="C73" s="5">
        <f t="shared" si="81"/>
        <v>3.4659570361389906E-7</v>
      </c>
      <c r="D73" s="5">
        <f t="shared" si="82"/>
        <v>2.0522114029770327E-7</v>
      </c>
      <c r="E73" s="6">
        <f t="shared" si="83"/>
        <v>1.5174963207569058E-9</v>
      </c>
      <c r="F73" s="4">
        <f t="shared" si="107"/>
        <v>4.964834098883663E-6</v>
      </c>
      <c r="G73" s="8">
        <f t="shared" si="72"/>
        <v>3.4659742441261036E-7</v>
      </c>
      <c r="H73" s="8">
        <f t="shared" si="72"/>
        <v>2.0522215919167705E-7</v>
      </c>
      <c r="I73" s="4">
        <f t="shared" si="72"/>
        <v>1.5175038549117898E-9</v>
      </c>
      <c r="J73" s="4">
        <f t="shared" si="84"/>
        <v>3.1392934198644718E-175</v>
      </c>
      <c r="K73" s="4">
        <f t="shared" si="85"/>
        <v>2.5779267972737304E-177</v>
      </c>
      <c r="L73" s="2">
        <f t="shared" si="73"/>
        <v>2.5779267972737306E-171</v>
      </c>
      <c r="M73" s="2">
        <f t="shared" si="86"/>
        <v>3.4999980633105787</v>
      </c>
      <c r="N73" s="2">
        <f t="shared" si="87"/>
        <v>3.4993803687595992</v>
      </c>
      <c r="O73" s="4">
        <f t="shared" si="88"/>
        <v>0.47111268835983749</v>
      </c>
      <c r="P73" s="1">
        <f t="shared" si="89"/>
        <v>0.42259487627424708</v>
      </c>
      <c r="Q73" s="1">
        <f t="shared" si="74"/>
        <v>160.58605298421389</v>
      </c>
      <c r="R73" s="2">
        <f t="shared" si="102"/>
        <v>1.0000254458449036E-2</v>
      </c>
      <c r="S73" s="2">
        <f t="shared" si="103"/>
        <v>1.0081412333159944E-2</v>
      </c>
      <c r="T73" s="2">
        <f t="shared" si="75"/>
        <v>2.8809135534853076E-3</v>
      </c>
      <c r="U73" s="2">
        <f t="shared" si="90"/>
        <v>1.3538127600964792E-2</v>
      </c>
      <c r="V73" s="2">
        <f t="shared" si="91"/>
        <v>7.0000844181928867E-3</v>
      </c>
      <c r="W73" s="2">
        <f t="shared" si="92"/>
        <v>7.027009054209497E-3</v>
      </c>
      <c r="X73" s="9">
        <f t="shared" si="93"/>
        <v>0.70270090542094965</v>
      </c>
      <c r="Y73" s="7">
        <f t="shared" si="94"/>
        <v>1.1089215229662661E-4</v>
      </c>
      <c r="Z73" s="7">
        <f t="shared" si="95"/>
        <v>6.5659827017739409E-5</v>
      </c>
      <c r="AA73" s="7">
        <f t="shared" si="76"/>
        <v>2.6263930807095764E-5</v>
      </c>
      <c r="AB73" s="7">
        <f t="shared" si="96"/>
        <v>0.29996167588281469</v>
      </c>
      <c r="AC73" s="7">
        <f t="shared" si="97"/>
        <v>0.69987993580729269</v>
      </c>
      <c r="AD73" s="7">
        <f t="shared" si="77"/>
        <v>2.6263930807095764E-5</v>
      </c>
      <c r="AE73" s="2">
        <f t="shared" si="98"/>
        <v>4.8551794311450639E-7</v>
      </c>
      <c r="AF73" s="8">
        <f t="shared" si="105"/>
        <v>0.11749271488165343</v>
      </c>
      <c r="AG73" s="2">
        <f t="shared" si="104"/>
        <v>3.4993803687595988</v>
      </c>
      <c r="AH73" s="2">
        <f t="shared" si="106"/>
        <v>0.11710380669904503</v>
      </c>
      <c r="AI73" s="9">
        <f t="shared" si="99"/>
        <v>0.27789031764552624</v>
      </c>
      <c r="AJ73" s="9">
        <f t="shared" si="78"/>
        <v>7.7809288940747359E-2</v>
      </c>
      <c r="AK73" s="9">
        <f t="shared" si="79"/>
        <v>0.62580899533772516</v>
      </c>
      <c r="AL73" s="2">
        <f t="shared" si="100"/>
        <v>3.0001537391244333E-3</v>
      </c>
      <c r="AM73" s="2">
        <f t="shared" si="101"/>
        <v>3.0491878374075579E-3</v>
      </c>
      <c r="AN73" s="2"/>
      <c r="AQ73" s="2"/>
    </row>
    <row r="74" spans="1:43">
      <c r="A74" t="s">
        <v>121</v>
      </c>
      <c r="B74">
        <f t="shared" si="80"/>
        <v>73</v>
      </c>
      <c r="C74" s="5">
        <f t="shared" si="81"/>
        <v>3.1184081943401531E-7</v>
      </c>
      <c r="D74" s="5">
        <f t="shared" si="82"/>
        <v>1.8464259045435106E-7</v>
      </c>
      <c r="E74" s="6">
        <f t="shared" si="83"/>
        <v>1.3653293771930069E-9</v>
      </c>
      <c r="F74" s="4">
        <f t="shared" si="107"/>
        <v>4.4669853596181033E-6</v>
      </c>
      <c r="G74" s="8">
        <f t="shared" si="72"/>
        <v>3.1184221242861275E-7</v>
      </c>
      <c r="H74" s="8">
        <f t="shared" si="72"/>
        <v>1.8464341525378374E-7</v>
      </c>
      <c r="I74" s="4">
        <f t="shared" si="72"/>
        <v>1.3653354761265896E-9</v>
      </c>
      <c r="J74" s="4">
        <f t="shared" si="84"/>
        <v>1.1321880965123641E-177</v>
      </c>
      <c r="K74" s="4">
        <f t="shared" si="85"/>
        <v>9.2973087991232272E-180</v>
      </c>
      <c r="L74" s="2">
        <f t="shared" si="73"/>
        <v>9.2973087991232279E-174</v>
      </c>
      <c r="M74" s="2">
        <f t="shared" si="86"/>
        <v>3.4999982575138451</v>
      </c>
      <c r="N74" s="2">
        <f t="shared" si="87"/>
        <v>3.4994424929710637</v>
      </c>
      <c r="O74" s="4">
        <f t="shared" si="88"/>
        <v>0.46551031024793027</v>
      </c>
      <c r="P74" s="1">
        <f t="shared" si="89"/>
        <v>0.41756946230527603</v>
      </c>
      <c r="Q74" s="1">
        <f t="shared" si="74"/>
        <v>158.67639567600489</v>
      </c>
      <c r="R74" s="2">
        <f t="shared" si="102"/>
        <v>1.0000226160659039E-2</v>
      </c>
      <c r="S74" s="2">
        <f t="shared" si="103"/>
        <v>1.0072359919039899E-2</v>
      </c>
      <c r="T74" s="2">
        <f t="shared" si="75"/>
        <v>2.878275593689885E-3</v>
      </c>
      <c r="U74" s="2">
        <f t="shared" si="90"/>
        <v>1.3525731173354722E-2</v>
      </c>
      <c r="V74" s="2">
        <f t="shared" si="91"/>
        <v>7.0000759530829681E-3</v>
      </c>
      <c r="W74" s="2">
        <f t="shared" si="92"/>
        <v>7.0243011271622679E-3</v>
      </c>
      <c r="X74" s="9">
        <f t="shared" si="93"/>
        <v>0.7024301127162268</v>
      </c>
      <c r="Y74" s="7">
        <f t="shared" si="94"/>
        <v>9.9774108095589754E-5</v>
      </c>
      <c r="Z74" s="7">
        <f t="shared" si="95"/>
        <v>5.9076774530283369E-5</v>
      </c>
      <c r="AA74" s="7">
        <f t="shared" si="76"/>
        <v>2.3630709812113348E-5</v>
      </c>
      <c r="AB74" s="7">
        <f t="shared" si="96"/>
        <v>0.29996551825851236</v>
      </c>
      <c r="AC74" s="7">
        <f t="shared" si="97"/>
        <v>0.69989197344174803</v>
      </c>
      <c r="AD74" s="7">
        <f t="shared" si="77"/>
        <v>2.3630709812113348E-5</v>
      </c>
      <c r="AE74" s="2">
        <f t="shared" si="98"/>
        <v>4.3683992722115081E-7</v>
      </c>
      <c r="AF74" s="8">
        <f t="shared" si="105"/>
        <v>0.11749235877095077</v>
      </c>
      <c r="AG74" s="2">
        <f t="shared" si="104"/>
        <v>3.4994424929710641</v>
      </c>
      <c r="AH74" s="2">
        <f t="shared" si="106"/>
        <v>0.11710380669904503</v>
      </c>
      <c r="AI74" s="9">
        <f t="shared" si="99"/>
        <v>0.27759500015465927</v>
      </c>
      <c r="AJ74" s="9">
        <f t="shared" si="78"/>
        <v>7.7726600043304603E-2</v>
      </c>
      <c r="AK74" s="9">
        <f t="shared" si="79"/>
        <v>0.62514394034829268</v>
      </c>
      <c r="AL74" s="2">
        <f t="shared" si="100"/>
        <v>3.000138174211426E-3</v>
      </c>
      <c r="AM74" s="2">
        <f t="shared" si="101"/>
        <v>3.0442087266398929E-3</v>
      </c>
      <c r="AN74" s="2"/>
      <c r="AQ74" s="2"/>
    </row>
    <row r="75" spans="1:43">
      <c r="A75">
        <v>0.03</v>
      </c>
      <c r="B75">
        <f t="shared" si="80"/>
        <v>74</v>
      </c>
      <c r="C75" s="5">
        <f t="shared" si="81"/>
        <v>2.8057098126526937E-7</v>
      </c>
      <c r="D75" s="5">
        <f t="shared" si="82"/>
        <v>1.6612755469654099E-7</v>
      </c>
      <c r="E75" s="6">
        <f t="shared" si="83"/>
        <v>1.228420973894978E-9</v>
      </c>
      <c r="F75" s="4">
        <f t="shared" si="107"/>
        <v>4.0190584026823984E-6</v>
      </c>
      <c r="G75" s="8">
        <f t="shared" si="72"/>
        <v>2.8057210890096121E-7</v>
      </c>
      <c r="H75" s="8">
        <f t="shared" si="72"/>
        <v>1.6612822237556904E-7</v>
      </c>
      <c r="I75" s="4">
        <f t="shared" si="72"/>
        <v>1.2284259110104576E-9</v>
      </c>
      <c r="J75" s="4">
        <f t="shared" si="84"/>
        <v>4.0832433112914614E-180</v>
      </c>
      <c r="K75" s="4">
        <f t="shared" si="85"/>
        <v>3.3530801183985591E-182</v>
      </c>
      <c r="L75" s="2">
        <f t="shared" si="73"/>
        <v>3.3530801183985588E-176</v>
      </c>
      <c r="M75" s="2">
        <f t="shared" si="86"/>
        <v>3.4999984322430486</v>
      </c>
      <c r="N75" s="2">
        <f t="shared" si="87"/>
        <v>3.4994983894507152</v>
      </c>
      <c r="O75" s="4">
        <f t="shared" si="88"/>
        <v>0.4599745544989613</v>
      </c>
      <c r="P75" s="1">
        <f t="shared" si="89"/>
        <v>0.41260380955674886</v>
      </c>
      <c r="Q75" s="1">
        <f t="shared" si="74"/>
        <v>156.78944763156457</v>
      </c>
      <c r="R75" s="2">
        <f t="shared" si="102"/>
        <v>1.0000201009179727E-2</v>
      </c>
      <c r="S75" s="2">
        <f t="shared" si="103"/>
        <v>1.0064313747730298E-2</v>
      </c>
      <c r="T75" s="2">
        <f t="shared" si="75"/>
        <v>2.8759303842142937E-3</v>
      </c>
      <c r="U75" s="2">
        <f t="shared" si="90"/>
        <v>1.3514710452134839E-2</v>
      </c>
      <c r="V75" s="2">
        <f t="shared" si="91"/>
        <v>7.0000683368263532E-3</v>
      </c>
      <c r="W75" s="2">
        <f t="shared" si="92"/>
        <v>7.0218646601951529E-3</v>
      </c>
      <c r="X75" s="9">
        <f t="shared" si="93"/>
        <v>0.70218646601951529</v>
      </c>
      <c r="Y75" s="7">
        <f t="shared" si="94"/>
        <v>8.9770608384446353E-5</v>
      </c>
      <c r="Z75" s="7">
        <f t="shared" si="95"/>
        <v>5.3153649701316886E-5</v>
      </c>
      <c r="AA75" s="7">
        <f t="shared" si="76"/>
        <v>2.1261459880526755E-5</v>
      </c>
      <c r="AB75" s="7">
        <f t="shared" si="96"/>
        <v>0.29996897544953594</v>
      </c>
      <c r="AC75" s="7">
        <f t="shared" si="97"/>
        <v>0.69990280434572316</v>
      </c>
      <c r="AD75" s="7">
        <f t="shared" si="77"/>
        <v>2.1261459880526755E-5</v>
      </c>
      <c r="AE75" s="2">
        <f t="shared" si="98"/>
        <v>3.9304170973584874E-7</v>
      </c>
      <c r="AF75" s="8">
        <f t="shared" si="105"/>
        <v>0.11749204218000207</v>
      </c>
      <c r="AG75" s="2">
        <f t="shared" si="104"/>
        <v>3.4994983894507157</v>
      </c>
      <c r="AH75" s="2">
        <f t="shared" si="106"/>
        <v>0.11710380669904503</v>
      </c>
      <c r="AI75" s="9">
        <f t="shared" si="99"/>
        <v>0.27729999650135645</v>
      </c>
      <c r="AJ75" s="9">
        <f t="shared" si="78"/>
        <v>7.7643999020379814E-2</v>
      </c>
      <c r="AK75" s="9">
        <f t="shared" si="79"/>
        <v>0.62447959212105475</v>
      </c>
      <c r="AL75" s="2">
        <f t="shared" si="100"/>
        <v>3.0001241851379335E-3</v>
      </c>
      <c r="AM75" s="2">
        <f t="shared" si="101"/>
        <v>3.0397335666152978E-3</v>
      </c>
      <c r="AN75" s="2"/>
      <c r="AQ75" s="2"/>
    </row>
    <row r="76" spans="1:43">
      <c r="A76" t="s">
        <v>117</v>
      </c>
      <c r="B76">
        <f t="shared" si="80"/>
        <v>75</v>
      </c>
      <c r="C76" s="5">
        <f t="shared" si="81"/>
        <v>2.5243672611889451E-7</v>
      </c>
      <c r="D76" s="5">
        <f t="shared" si="82"/>
        <v>1.4946911414934535E-7</v>
      </c>
      <c r="E76" s="6">
        <f t="shared" si="83"/>
        <v>1.1052410607376592E-9</v>
      </c>
      <c r="F76" s="4">
        <f t="shared" si="107"/>
        <v>3.6160473213534209E-6</v>
      </c>
      <c r="G76" s="8">
        <f t="shared" si="72"/>
        <v>2.5243763894534262E-7</v>
      </c>
      <c r="H76" s="8">
        <f t="shared" si="72"/>
        <v>1.4946965463868962E-7</v>
      </c>
      <c r="I76" s="4">
        <f t="shared" si="72"/>
        <v>1.1052450573560882E-9</v>
      </c>
      <c r="J76" s="4">
        <f t="shared" si="84"/>
        <v>1.4726242035723775E-182</v>
      </c>
      <c r="K76" s="4">
        <f t="shared" si="85"/>
        <v>1.2092904004070475E-184</v>
      </c>
      <c r="L76" s="2">
        <f t="shared" si="73"/>
        <v>1.2092904004070476E-178</v>
      </c>
      <c r="M76" s="2">
        <f t="shared" si="86"/>
        <v>3.4999985894510139</v>
      </c>
      <c r="N76" s="2">
        <f t="shared" si="87"/>
        <v>3.4995486823465849</v>
      </c>
      <c r="O76" s="4">
        <f t="shared" si="88"/>
        <v>0.45450462885308035</v>
      </c>
      <c r="P76" s="1">
        <f t="shared" si="89"/>
        <v>0.40769720736015352</v>
      </c>
      <c r="Q76" s="1">
        <f t="shared" si="74"/>
        <v>154.92493879685833</v>
      </c>
      <c r="R76" s="2">
        <f t="shared" si="102"/>
        <v>1.0000178654246957E-2</v>
      </c>
      <c r="S76" s="2">
        <f t="shared" si="103"/>
        <v>1.0057162010194564E-2</v>
      </c>
      <c r="T76" s="2">
        <f t="shared" si="75"/>
        <v>2.873845436392341E-3</v>
      </c>
      <c r="U76" s="2">
        <f t="shared" si="90"/>
        <v>1.3504912765001601E-2</v>
      </c>
      <c r="V76" s="2">
        <f t="shared" si="91"/>
        <v>7.000061484301533E-3</v>
      </c>
      <c r="W76" s="2">
        <f t="shared" si="92"/>
        <v>7.0196724473719141E-3</v>
      </c>
      <c r="X76" s="9">
        <f t="shared" si="93"/>
        <v>0.70196724473719141</v>
      </c>
      <c r="Y76" s="7">
        <f t="shared" si="94"/>
        <v>8.0769952664492403E-5</v>
      </c>
      <c r="Z76" s="7">
        <f t="shared" si="95"/>
        <v>4.7824314077659945E-5</v>
      </c>
      <c r="AA76" s="7">
        <f t="shared" si="76"/>
        <v>1.912972563106398E-5</v>
      </c>
      <c r="AB76" s="7">
        <f t="shared" si="96"/>
        <v>0.29997208605941411</v>
      </c>
      <c r="AC76" s="7">
        <f t="shared" si="97"/>
        <v>0.69991254945872994</v>
      </c>
      <c r="AD76" s="7">
        <f t="shared" si="77"/>
        <v>1.912972563106398E-5</v>
      </c>
      <c r="AE76" s="2">
        <f t="shared" si="98"/>
        <v>3.5363423354091887E-7</v>
      </c>
      <c r="AF76" s="8">
        <f t="shared" si="105"/>
        <v>0.11749176072300824</v>
      </c>
      <c r="AG76" s="2">
        <f t="shared" si="104"/>
        <v>3.4995486823465849</v>
      </c>
      <c r="AH76" s="2">
        <f t="shared" si="106"/>
        <v>0.11710380669904503</v>
      </c>
      <c r="AI76" s="9">
        <f t="shared" si="99"/>
        <v>0.2770053063520988</v>
      </c>
      <c r="AJ76" s="9">
        <f t="shared" si="78"/>
        <v>7.7561485778587666E-2</v>
      </c>
      <c r="AK76" s="9">
        <f t="shared" si="79"/>
        <v>0.62381594990492661</v>
      </c>
      <c r="AL76" s="2">
        <f t="shared" si="100"/>
        <v>3.0001116123589129E-3</v>
      </c>
      <c r="AM76" s="2">
        <f t="shared" si="101"/>
        <v>3.0357113637469041E-3</v>
      </c>
      <c r="AN76" s="2"/>
      <c r="AQ76" s="2"/>
    </row>
    <row r="77" spans="1:43">
      <c r="A77">
        <v>0.03</v>
      </c>
      <c r="B77">
        <f t="shared" si="80"/>
        <v>76</v>
      </c>
      <c r="C77" s="5">
        <f t="shared" si="81"/>
        <v>2.2712363340732238E-7</v>
      </c>
      <c r="D77" s="5">
        <f t="shared" si="82"/>
        <v>1.3448109872801975E-7</v>
      </c>
      <c r="E77" s="6">
        <f t="shared" si="83"/>
        <v>9.9441301337219042E-10</v>
      </c>
      <c r="F77" s="4">
        <f t="shared" si="107"/>
        <v>3.2534481762047066E-6</v>
      </c>
      <c r="G77" s="8">
        <f t="shared" si="72"/>
        <v>2.2712437234469735E-7</v>
      </c>
      <c r="H77" s="8">
        <f t="shared" si="72"/>
        <v>1.344815362567286E-7</v>
      </c>
      <c r="I77" s="4">
        <f t="shared" si="72"/>
        <v>9.9441624865392093E-10</v>
      </c>
      <c r="J77" s="4">
        <f t="shared" si="84"/>
        <v>5.3110282185493361E-185</v>
      </c>
      <c r="K77" s="4">
        <f t="shared" si="85"/>
        <v>4.3613132429864978E-187</v>
      </c>
      <c r="L77" s="2">
        <f t="shared" si="73"/>
        <v>4.3613132429864977E-181</v>
      </c>
      <c r="M77" s="2">
        <f t="shared" si="86"/>
        <v>3.4999987308947338</v>
      </c>
      <c r="N77" s="2">
        <f t="shared" si="87"/>
        <v>3.4995939332845869</v>
      </c>
      <c r="O77" s="4">
        <f t="shared" si="88"/>
        <v>0.44909975047183376</v>
      </c>
      <c r="P77" s="1">
        <f t="shared" si="89"/>
        <v>0.40284895349810573</v>
      </c>
      <c r="Q77" s="1">
        <f t="shared" si="74"/>
        <v>153.08260232928018</v>
      </c>
      <c r="R77" s="2">
        <f t="shared" si="102"/>
        <v>1.0000158784972957E-2</v>
      </c>
      <c r="S77" s="2">
        <f t="shared" si="103"/>
        <v>1.0050805314701568E-2</v>
      </c>
      <c r="T77" s="2">
        <f t="shared" si="75"/>
        <v>2.8719918671445007E-3</v>
      </c>
      <c r="U77" s="2">
        <f t="shared" si="90"/>
        <v>1.3496202383197842E-2</v>
      </c>
      <c r="V77" s="2">
        <f t="shared" si="91"/>
        <v>7.0000553189230796E-3</v>
      </c>
      <c r="W77" s="2">
        <f t="shared" si="92"/>
        <v>7.0177000080276246E-3</v>
      </c>
      <c r="X77" s="9">
        <f t="shared" si="93"/>
        <v>0.70177000080276242</v>
      </c>
      <c r="Y77" s="7">
        <f t="shared" si="94"/>
        <v>7.2671629692264229E-5</v>
      </c>
      <c r="Z77" s="7">
        <f t="shared" si="95"/>
        <v>4.302925442305116E-5</v>
      </c>
      <c r="AA77" s="7">
        <f t="shared" si="76"/>
        <v>1.7211701769220465E-5</v>
      </c>
      <c r="AB77" s="7">
        <f t="shared" si="96"/>
        <v>0.29997488482468021</v>
      </c>
      <c r="AC77" s="7">
        <f t="shared" si="97"/>
        <v>0.69992131760552301</v>
      </c>
      <c r="AD77" s="7">
        <f t="shared" si="77"/>
        <v>1.7211701769220465E-5</v>
      </c>
      <c r="AE77" s="2">
        <f t="shared" si="98"/>
        <v>3.1817743131711718E-7</v>
      </c>
      <c r="AF77" s="8">
        <f t="shared" si="105"/>
        <v>0.11749151050090538</v>
      </c>
      <c r="AG77" s="2">
        <f t="shared" si="104"/>
        <v>3.4995939332845865</v>
      </c>
      <c r="AH77" s="2">
        <f t="shared" si="106"/>
        <v>0.11710380669904503</v>
      </c>
      <c r="AI77" s="9">
        <f t="shared" si="99"/>
        <v>0.27671092937372166</v>
      </c>
      <c r="AJ77" s="9">
        <f t="shared" si="78"/>
        <v>7.7479060224642071E-2</v>
      </c>
      <c r="AK77" s="9">
        <f t="shared" si="79"/>
        <v>0.62315301294962122</v>
      </c>
      <c r="AL77" s="2">
        <f t="shared" si="100"/>
        <v>3.0001003124828147E-3</v>
      </c>
      <c r="AM77" s="2">
        <f t="shared" si="101"/>
        <v>3.0320962819276103E-3</v>
      </c>
      <c r="AN77" s="2"/>
      <c r="AQ77" s="2"/>
    </row>
    <row r="78" spans="1:43">
      <c r="A78" t="s">
        <v>180</v>
      </c>
      <c r="B78">
        <f t="shared" si="80"/>
        <v>77</v>
      </c>
      <c r="C78" s="5">
        <f t="shared" si="81"/>
        <v>2.043488110674031E-7</v>
      </c>
      <c r="D78" s="5">
        <f t="shared" si="82"/>
        <v>1.2099600655306757E-7</v>
      </c>
      <c r="E78" s="6">
        <f t="shared" si="83"/>
        <v>8.9469824845629402E-10</v>
      </c>
      <c r="F78" s="4">
        <f t="shared" si="107"/>
        <v>2.9272086603357797E-6</v>
      </c>
      <c r="G78" s="8">
        <f t="shared" si="72"/>
        <v>2.0434940924076356E-7</v>
      </c>
      <c r="H78" s="8">
        <f t="shared" si="72"/>
        <v>1.2099636073466258E-7</v>
      </c>
      <c r="I78" s="4">
        <f t="shared" si="72"/>
        <v>8.9470086743242163E-10</v>
      </c>
      <c r="J78" s="4">
        <f t="shared" si="84"/>
        <v>1.9154255831053911E-187</v>
      </c>
      <c r="K78" s="4">
        <f t="shared" si="85"/>
        <v>1.5729102949173261E-189</v>
      </c>
      <c r="L78" s="2">
        <f t="shared" si="73"/>
        <v>1.5729102949173261E-183</v>
      </c>
      <c r="M78" s="2">
        <f t="shared" si="86"/>
        <v>3.4999988581550094</v>
      </c>
      <c r="N78" s="2">
        <f t="shared" si="87"/>
        <v>3.4996346476256743</v>
      </c>
      <c r="O78" s="4">
        <f t="shared" si="88"/>
        <v>0.44375914582612586</v>
      </c>
      <c r="P78" s="1">
        <f t="shared" si="89"/>
        <v>0.39805835410385054</v>
      </c>
      <c r="Q78" s="1">
        <f t="shared" si="74"/>
        <v>151.2621745594632</v>
      </c>
      <c r="R78" s="2">
        <f t="shared" si="102"/>
        <v>1.0000141125025673E-2</v>
      </c>
      <c r="S78" s="2">
        <f t="shared" si="103"/>
        <v>1.0045155308856144E-2</v>
      </c>
      <c r="T78" s="2">
        <f t="shared" si="75"/>
        <v>2.8703439988146408E-3</v>
      </c>
      <c r="U78" s="2">
        <f t="shared" si="90"/>
        <v>1.3488458641046244E-2</v>
      </c>
      <c r="V78" s="2">
        <f t="shared" si="91"/>
        <v>7.0000497717855924E-3</v>
      </c>
      <c r="W78" s="2">
        <f t="shared" si="92"/>
        <v>7.0159253140260145E-3</v>
      </c>
      <c r="X78" s="9">
        <f t="shared" si="93"/>
        <v>0.70159253140260147</v>
      </c>
      <c r="Y78" s="7">
        <f t="shared" si="94"/>
        <v>6.5385197669140847E-5</v>
      </c>
      <c r="Z78" s="7">
        <f t="shared" si="95"/>
        <v>3.8714919672517593E-5</v>
      </c>
      <c r="AA78" s="7">
        <f t="shared" si="76"/>
        <v>1.5485967869007039E-5</v>
      </c>
      <c r="AB78" s="7">
        <f t="shared" si="96"/>
        <v>0.29997740300187847</v>
      </c>
      <c r="AC78" s="7">
        <f t="shared" si="97"/>
        <v>0.69992920670853587</v>
      </c>
      <c r="AD78" s="7">
        <f t="shared" si="77"/>
        <v>1.5485967869007039E-5</v>
      </c>
      <c r="AE78" s="2">
        <f t="shared" si="98"/>
        <v>2.8627532268956065E-7</v>
      </c>
      <c r="AF78" s="8">
        <f t="shared" si="105"/>
        <v>0.11749128804734492</v>
      </c>
      <c r="AG78" s="2">
        <f t="shared" si="104"/>
        <v>3.4996346476256748</v>
      </c>
      <c r="AH78" s="2">
        <f t="shared" si="106"/>
        <v>0.11710380669904503</v>
      </c>
      <c r="AI78" s="9">
        <f t="shared" si="99"/>
        <v>0.27641686523341447</v>
      </c>
      <c r="AJ78" s="9">
        <f t="shared" si="78"/>
        <v>7.7396722265356058E-2</v>
      </c>
      <c r="AK78" s="9">
        <f t="shared" si="79"/>
        <v>0.62249078050564943</v>
      </c>
      <c r="AL78" s="2">
        <f t="shared" si="100"/>
        <v>3.0000901566359988E-3</v>
      </c>
      <c r="AM78" s="2">
        <f t="shared" si="101"/>
        <v>3.0288471213704296E-3</v>
      </c>
      <c r="AN78" s="2"/>
      <c r="AQ78" s="2"/>
    </row>
    <row r="79" spans="1:43">
      <c r="A79">
        <v>0.01</v>
      </c>
      <c r="B79">
        <f t="shared" si="80"/>
        <v>78</v>
      </c>
      <c r="C79" s="5">
        <f t="shared" si="81"/>
        <v>1.8385773403761927E-7</v>
      </c>
      <c r="D79" s="5">
        <f t="shared" si="82"/>
        <v>1.0886313199595872E-7</v>
      </c>
      <c r="E79" s="6">
        <f t="shared" si="83"/>
        <v>8.0498238159233912E-10</v>
      </c>
      <c r="F79" s="4">
        <f t="shared" si="107"/>
        <v>2.6336828119206095E-6</v>
      </c>
      <c r="G79" s="8">
        <f t="shared" si="72"/>
        <v>1.8385821826184854E-7</v>
      </c>
      <c r="H79" s="8">
        <f t="shared" si="72"/>
        <v>1.0886341870767342E-7</v>
      </c>
      <c r="I79" s="4">
        <f t="shared" si="72"/>
        <v>8.0498450166618508E-10</v>
      </c>
      <c r="J79" s="4">
        <f t="shared" si="84"/>
        <v>6.9079941085621755E-190</v>
      </c>
      <c r="K79" s="4">
        <f t="shared" si="85"/>
        <v>5.6727106218189373E-192</v>
      </c>
      <c r="L79" s="2">
        <f t="shared" si="73"/>
        <v>5.6727106218189375E-186</v>
      </c>
      <c r="M79" s="2">
        <f t="shared" si="86"/>
        <v>3.4999989726541192</v>
      </c>
      <c r="N79" s="2">
        <f t="shared" si="87"/>
        <v>3.499671280097894</v>
      </c>
      <c r="O79" s="4">
        <f t="shared" si="88"/>
        <v>0.4384820505855152</v>
      </c>
      <c r="P79" s="1">
        <f t="shared" si="89"/>
        <v>0.3933247235619578</v>
      </c>
      <c r="Q79" s="1">
        <f t="shared" si="74"/>
        <v>149.46339495354397</v>
      </c>
      <c r="R79" s="2">
        <f t="shared" si="102"/>
        <v>1.0000125428788302E-2</v>
      </c>
      <c r="S79" s="2">
        <f t="shared" si="103"/>
        <v>1.0040133454350954E-2</v>
      </c>
      <c r="T79" s="2">
        <f t="shared" si="75"/>
        <v>2.8688790034217464E-3</v>
      </c>
      <c r="U79" s="2">
        <f t="shared" si="90"/>
        <v>1.3481574264199936E-2</v>
      </c>
      <c r="V79" s="2">
        <f t="shared" si="91"/>
        <v>7.0000447808935039E-3</v>
      </c>
      <c r="W79" s="2">
        <f t="shared" si="92"/>
        <v>7.0143285442644428E-3</v>
      </c>
      <c r="X79" s="9">
        <f t="shared" si="93"/>
        <v>0.70143285442644432</v>
      </c>
      <c r="Y79" s="7">
        <f t="shared" si="94"/>
        <v>5.8829276302569259E-5</v>
      </c>
      <c r="Z79" s="7">
        <f t="shared" si="95"/>
        <v>3.4833124126521253E-5</v>
      </c>
      <c r="AA79" s="7">
        <f t="shared" si="76"/>
        <v>1.3933249650608502E-5</v>
      </c>
      <c r="AB79" s="7">
        <f t="shared" si="96"/>
        <v>0.29997966871590764</v>
      </c>
      <c r="AC79" s="7">
        <f t="shared" si="97"/>
        <v>0.69993630487919212</v>
      </c>
      <c r="AD79" s="7">
        <f t="shared" si="77"/>
        <v>1.3933249650608502E-5</v>
      </c>
      <c r="AE79" s="2">
        <f t="shared" si="98"/>
        <v>2.5757160117999882E-7</v>
      </c>
      <c r="AF79" s="8">
        <f t="shared" si="105"/>
        <v>0.11749109028066945</v>
      </c>
      <c r="AG79" s="2">
        <f t="shared" si="104"/>
        <v>3.4996712800978944</v>
      </c>
      <c r="AH79" s="2">
        <f t="shared" si="106"/>
        <v>0.11710380669904502</v>
      </c>
      <c r="AI79" s="9">
        <f t="shared" si="99"/>
        <v>0.27612311359872027</v>
      </c>
      <c r="AJ79" s="9">
        <f t="shared" si="78"/>
        <v>7.7314471807641685E-2</v>
      </c>
      <c r="AK79" s="9">
        <f t="shared" si="79"/>
        <v>0.62182925182431814</v>
      </c>
      <c r="AL79" s="2">
        <f t="shared" si="100"/>
        <v>3.0000810289927786E-3</v>
      </c>
      <c r="AM79" s="2">
        <f t="shared" si="101"/>
        <v>3.0259268500223667E-3</v>
      </c>
      <c r="AN79" s="2"/>
      <c r="AQ79" s="2"/>
    </row>
    <row r="80" spans="1:43">
      <c r="A80" t="s">
        <v>178</v>
      </c>
      <c r="B80">
        <f t="shared" si="80"/>
        <v>79</v>
      </c>
      <c r="C80" s="5">
        <f t="shared" si="81"/>
        <v>1.6542139975699703E-7</v>
      </c>
      <c r="D80" s="5">
        <f t="shared" si="82"/>
        <v>9.794688143506397E-8</v>
      </c>
      <c r="E80" s="6">
        <f t="shared" si="83"/>
        <v>7.242627732781674E-10</v>
      </c>
      <c r="F80" s="4">
        <f t="shared" si="107"/>
        <v>2.3695902679552703E-6</v>
      </c>
      <c r="G80" s="8">
        <f t="shared" si="72"/>
        <v>1.6542179173886485E-7</v>
      </c>
      <c r="H80" s="8">
        <f t="shared" si="72"/>
        <v>9.7947113529590975E-8</v>
      </c>
      <c r="I80" s="4">
        <f t="shared" si="72"/>
        <v>7.2426448948825312E-10</v>
      </c>
      <c r="J80" s="4">
        <f t="shared" si="84"/>
        <v>2.4913723104064879E-192</v>
      </c>
      <c r="K80" s="4">
        <f t="shared" si="85"/>
        <v>2.0458665635848475E-194</v>
      </c>
      <c r="L80" s="2">
        <f t="shared" si="73"/>
        <v>2.0458665635848476E-188</v>
      </c>
      <c r="M80" s="2">
        <f t="shared" si="86"/>
        <v>3.4999990756717159</v>
      </c>
      <c r="N80" s="2">
        <f t="shared" si="87"/>
        <v>3.4997042398655664</v>
      </c>
      <c r="O80" s="4">
        <f t="shared" si="88"/>
        <v>0.43326770950882515</v>
      </c>
      <c r="P80" s="1">
        <f t="shared" si="89"/>
        <v>0.38864738441019958</v>
      </c>
      <c r="Q80" s="1">
        <f t="shared" si="74"/>
        <v>147.68600607587584</v>
      </c>
      <c r="R80" s="2">
        <f t="shared" si="102"/>
        <v>1.0000111477945616E-2</v>
      </c>
      <c r="S80" s="2">
        <f t="shared" si="103"/>
        <v>1.0035669937550293E-2</v>
      </c>
      <c r="T80" s="2">
        <f t="shared" si="75"/>
        <v>2.8675765863962811E-3</v>
      </c>
      <c r="U80" s="2">
        <f t="shared" si="90"/>
        <v>1.3475453883441169E-2</v>
      </c>
      <c r="V80" s="2">
        <f t="shared" si="91"/>
        <v>7.0000402904681269E-3</v>
      </c>
      <c r="W80" s="2">
        <f t="shared" si="92"/>
        <v>7.0128918637135584E-3</v>
      </c>
      <c r="X80" s="9">
        <f t="shared" si="93"/>
        <v>0.70128918637135584</v>
      </c>
      <c r="Y80" s="7">
        <f t="shared" si="94"/>
        <v>5.2930639600427881E-5</v>
      </c>
      <c r="Z80" s="7">
        <f t="shared" si="95"/>
        <v>3.134051028972702E-5</v>
      </c>
      <c r="AA80" s="7">
        <f t="shared" si="76"/>
        <v>1.2536204115890809E-5</v>
      </c>
      <c r="AB80" s="7">
        <f t="shared" si="96"/>
        <v>0.29998170727355034</v>
      </c>
      <c r="AC80" s="7">
        <f t="shared" si="97"/>
        <v>0.69994269140014898</v>
      </c>
      <c r="AD80" s="7">
        <f t="shared" si="77"/>
        <v>1.2536204115890809E-5</v>
      </c>
      <c r="AE80" s="2">
        <f t="shared" si="98"/>
        <v>2.3174566219792585E-7</v>
      </c>
      <c r="AF80" s="8">
        <f t="shared" si="105"/>
        <v>0.11749091446121879</v>
      </c>
      <c r="AG80" s="2">
        <f t="shared" si="104"/>
        <v>3.4997042398655664</v>
      </c>
      <c r="AH80" s="2">
        <f t="shared" si="106"/>
        <v>0.11710380669904502</v>
      </c>
      <c r="AI80" s="9">
        <f t="shared" si="99"/>
        <v>0.27582967413753556</v>
      </c>
      <c r="AJ80" s="9">
        <f t="shared" si="78"/>
        <v>7.7232308758509963E-2</v>
      </c>
      <c r="AK80" s="9">
        <f t="shared" si="79"/>
        <v>0.62116842615773016</v>
      </c>
      <c r="AL80" s="2">
        <f t="shared" si="100"/>
        <v>3.0000728254543098E-3</v>
      </c>
      <c r="AM80" s="2">
        <f t="shared" si="101"/>
        <v>3.0233021822653984E-3</v>
      </c>
      <c r="AN80" s="2"/>
      <c r="AQ80" s="2"/>
    </row>
    <row r="81" spans="1:43">
      <c r="A81">
        <v>0.1</v>
      </c>
      <c r="B81">
        <f t="shared" si="80"/>
        <v>80</v>
      </c>
      <c r="C81" s="5">
        <f t="shared" si="81"/>
        <v>1.4883376889636412E-7</v>
      </c>
      <c r="D81" s="5">
        <f t="shared" si="82"/>
        <v>8.8125257899162911E-8</v>
      </c>
      <c r="E81" s="6">
        <f t="shared" si="83"/>
        <v>6.5163732368769917E-10</v>
      </c>
      <c r="F81" s="4">
        <f t="shared" si="107"/>
        <v>2.1319796038360557E-6</v>
      </c>
      <c r="G81" s="8">
        <f t="shared" si="72"/>
        <v>1.4883408620760027E-7</v>
      </c>
      <c r="H81" s="8">
        <f t="shared" si="72"/>
        <v>8.8125445780815898E-8</v>
      </c>
      <c r="I81" s="4">
        <f t="shared" si="72"/>
        <v>6.5163871296814425E-10</v>
      </c>
      <c r="J81" s="4">
        <f t="shared" si="84"/>
        <v>8.9851495115882022E-195</v>
      </c>
      <c r="K81" s="4">
        <f t="shared" si="85"/>
        <v>7.3784303043689939E-197</v>
      </c>
      <c r="L81" s="2">
        <f t="shared" si="73"/>
        <v>7.3784303043689934E-191</v>
      </c>
      <c r="M81" s="2">
        <f t="shared" si="86"/>
        <v>3.4999991683591292</v>
      </c>
      <c r="N81" s="2">
        <f t="shared" si="87"/>
        <v>3.4997338950916941</v>
      </c>
      <c r="O81" s="4">
        <f t="shared" si="88"/>
        <v>0.42811537633605673</v>
      </c>
      <c r="P81" s="1">
        <f t="shared" si="89"/>
        <v>0.38402566724259346</v>
      </c>
      <c r="Q81" s="1">
        <f t="shared" si="74"/>
        <v>145.9297535521855</v>
      </c>
      <c r="R81" s="2">
        <f t="shared" si="102"/>
        <v>1.0000099078449634E-2</v>
      </c>
      <c r="S81" s="2">
        <f t="shared" si="103"/>
        <v>1.0031702700877127E-2</v>
      </c>
      <c r="T81" s="2">
        <f t="shared" si="75"/>
        <v>2.8664187054182567E-3</v>
      </c>
      <c r="U81" s="2">
        <f t="shared" si="90"/>
        <v>1.3470012713431657E-2</v>
      </c>
      <c r="V81" s="2">
        <f t="shared" si="91"/>
        <v>7.0000362503242078E-3</v>
      </c>
      <c r="W81" s="2">
        <f t="shared" si="92"/>
        <v>7.0115992245471407E-3</v>
      </c>
      <c r="X81" s="9">
        <f t="shared" si="93"/>
        <v>0.70115992245471404</v>
      </c>
      <c r="Y81" s="7">
        <f t="shared" si="94"/>
        <v>4.7623399361839694E-5</v>
      </c>
      <c r="Z81" s="7">
        <f t="shared" si="95"/>
        <v>2.8198065411615591E-5</v>
      </c>
      <c r="AA81" s="7">
        <f t="shared" si="76"/>
        <v>1.1279226164646237E-5</v>
      </c>
      <c r="AB81" s="7">
        <f t="shared" si="96"/>
        <v>0.29998354144565859</v>
      </c>
      <c r="AC81" s="7">
        <f t="shared" si="97"/>
        <v>0.69994843760934466</v>
      </c>
      <c r="AD81" s="7">
        <f t="shared" si="77"/>
        <v>1.1279226164646237E-5</v>
      </c>
      <c r="AE81" s="2">
        <f t="shared" si="98"/>
        <v>2.0850902812700198E-7</v>
      </c>
      <c r="AF81" s="8">
        <f t="shared" si="105"/>
        <v>0.11749075815337461</v>
      </c>
      <c r="AG81" s="2">
        <f t="shared" si="104"/>
        <v>3.4997338950916941</v>
      </c>
      <c r="AH81" s="2">
        <f t="shared" si="106"/>
        <v>0.11710380669904503</v>
      </c>
      <c r="AI81" s="9">
        <f t="shared" si="99"/>
        <v>0.27553654651810955</v>
      </c>
      <c r="AJ81" s="9">
        <f t="shared" si="78"/>
        <v>7.715023302507068E-2</v>
      </c>
      <c r="AK81" s="9">
        <f t="shared" si="79"/>
        <v>0.62050830275878277</v>
      </c>
      <c r="AL81" s="2">
        <f t="shared" si="100"/>
        <v>3.0000654524612556E-3</v>
      </c>
      <c r="AM81" s="2">
        <f t="shared" si="101"/>
        <v>3.0209432001464497E-3</v>
      </c>
      <c r="AN81" s="2"/>
      <c r="AQ81" s="2"/>
    </row>
    <row r="82" spans="1:43">
      <c r="A82" s="19" t="s">
        <v>181</v>
      </c>
      <c r="B82">
        <f t="shared" si="80"/>
        <v>81</v>
      </c>
      <c r="C82" s="5">
        <f t="shared" si="81"/>
        <v>1.3390946272028124E-7</v>
      </c>
      <c r="D82" s="5">
        <f t="shared" si="82"/>
        <v>7.928849766332437E-8</v>
      </c>
      <c r="E82" s="6">
        <f t="shared" si="83"/>
        <v>5.8629439105491508E-10</v>
      </c>
      <c r="F82" s="4">
        <f t="shared" si="107"/>
        <v>1.9181953490613951E-6</v>
      </c>
      <c r="G82" s="8">
        <f t="shared" si="72"/>
        <v>1.3390971958528253E-7</v>
      </c>
      <c r="H82" s="8">
        <f t="shared" si="72"/>
        <v>7.9288649754443564E-8</v>
      </c>
      <c r="I82" s="4">
        <f t="shared" si="72"/>
        <v>5.862955156842465E-10</v>
      </c>
      <c r="J82" s="4">
        <f t="shared" si="84"/>
        <v>3.2404996799704124E-197</v>
      </c>
      <c r="K82" s="4">
        <f t="shared" si="85"/>
        <v>2.6610354128392746E-199</v>
      </c>
      <c r="L82" s="2">
        <f t="shared" si="73"/>
        <v>2.6610354128392744E-193</v>
      </c>
      <c r="M82" s="2">
        <f t="shared" si="86"/>
        <v>3.4999992517522376</v>
      </c>
      <c r="N82" s="2">
        <f t="shared" si="87"/>
        <v>3.4997605770441029</v>
      </c>
      <c r="O82" s="4">
        <f t="shared" si="88"/>
        <v>0.42302431368158594</v>
      </c>
      <c r="P82" s="1">
        <f t="shared" si="89"/>
        <v>0.37945891061359938</v>
      </c>
      <c r="Q82" s="1">
        <f t="shared" si="74"/>
        <v>144.19438603316777</v>
      </c>
      <c r="R82" s="2">
        <f t="shared" si="102"/>
        <v>1.0000088057822508E-2</v>
      </c>
      <c r="S82" s="2">
        <f t="shared" si="103"/>
        <v>1.0028176581631609E-2</v>
      </c>
      <c r="T82" s="2">
        <f t="shared" si="75"/>
        <v>2.8653893204607169E-3</v>
      </c>
      <c r="U82" s="2">
        <f t="shared" si="90"/>
        <v>1.3465175378104871E-2</v>
      </c>
      <c r="V82" s="2">
        <f t="shared" si="91"/>
        <v>7.0000326153090023E-3</v>
      </c>
      <c r="W82" s="2">
        <f t="shared" si="92"/>
        <v>7.0104361871596889E-3</v>
      </c>
      <c r="X82" s="9">
        <f t="shared" si="93"/>
        <v>0.70104361871596887</v>
      </c>
      <c r="Y82" s="7">
        <f t="shared" si="94"/>
        <v>4.2848270321933465E-5</v>
      </c>
      <c r="Z82" s="7">
        <f t="shared" si="95"/>
        <v>2.5370686374829012E-5</v>
      </c>
      <c r="AA82" s="7">
        <f t="shared" si="76"/>
        <v>1.0148274549931606E-5</v>
      </c>
      <c r="AB82" s="7">
        <f t="shared" si="96"/>
        <v>0.29998519172111893</v>
      </c>
      <c r="AC82" s="7">
        <f t="shared" si="97"/>
        <v>0.69995360769563586</v>
      </c>
      <c r="AD82" s="7">
        <f t="shared" si="77"/>
        <v>1.0148274549931606E-5</v>
      </c>
      <c r="AE82" s="2">
        <f t="shared" si="98"/>
        <v>1.8760213091609674E-7</v>
      </c>
      <c r="AF82" s="8">
        <f t="shared" si="105"/>
        <v>0.11749061919181758</v>
      </c>
      <c r="AG82" s="2">
        <f t="shared" si="104"/>
        <v>3.4997605770441034</v>
      </c>
      <c r="AH82" s="2">
        <f t="shared" si="106"/>
        <v>0.11710380669904503</v>
      </c>
      <c r="AI82" s="9">
        <f t="shared" si="99"/>
        <v>0.27524373040904426</v>
      </c>
      <c r="AJ82" s="9">
        <f t="shared" si="78"/>
        <v>7.7068244514532397E-2</v>
      </c>
      <c r="AK82" s="9">
        <f t="shared" si="79"/>
        <v>0.61984888088116774</v>
      </c>
      <c r="AL82" s="2">
        <f t="shared" si="100"/>
        <v>3.0000588259266742E-3</v>
      </c>
      <c r="AM82" s="2">
        <f t="shared" si="101"/>
        <v>3.0188230128543373E-3</v>
      </c>
      <c r="AN82" s="2"/>
      <c r="AQ82" s="2"/>
    </row>
    <row r="83" spans="1:43">
      <c r="A83" s="19">
        <f>A75*A$43+A77*A$45+A79*A$47+A81*A$49</f>
        <v>5.800000000000001E-2</v>
      </c>
      <c r="B83">
        <f t="shared" si="80"/>
        <v>82</v>
      </c>
      <c r="C83" s="5">
        <f t="shared" si="81"/>
        <v>1.2048169134600502E-7</v>
      </c>
      <c r="D83" s="5">
        <f t="shared" si="82"/>
        <v>7.133784356013451E-8</v>
      </c>
      <c r="E83" s="6">
        <f t="shared" si="83"/>
        <v>5.2750372099188346E-10</v>
      </c>
      <c r="F83" s="4">
        <f t="shared" si="107"/>
        <v>1.7258483104342638E-6</v>
      </c>
      <c r="G83" s="8">
        <f t="shared" si="72"/>
        <v>1.2048189927948732E-7</v>
      </c>
      <c r="H83" s="8">
        <f t="shared" si="72"/>
        <v>7.1337966678643772E-8</v>
      </c>
      <c r="I83" s="4">
        <f t="shared" si="72"/>
        <v>5.2750463138486034E-10</v>
      </c>
      <c r="J83" s="4">
        <f t="shared" si="84"/>
        <v>1.1686881962671128E-199</v>
      </c>
      <c r="K83" s="4">
        <f t="shared" si="85"/>
        <v>9.5970405306827233E-202</v>
      </c>
      <c r="L83" s="2">
        <f t="shared" si="73"/>
        <v>9.5970405306827237E-196</v>
      </c>
      <c r="M83" s="2">
        <f t="shared" si="86"/>
        <v>3.4999993267830409</v>
      </c>
      <c r="N83" s="2">
        <f t="shared" si="87"/>
        <v>3.4997845837908463</v>
      </c>
      <c r="O83" s="4">
        <f t="shared" si="88"/>
        <v>0.41799379292863148</v>
      </c>
      <c r="P83" s="1">
        <f t="shared" si="89"/>
        <v>0.37494646094345574</v>
      </c>
      <c r="Q83" s="1">
        <f t="shared" si="74"/>
        <v>142.47965515851317</v>
      </c>
      <c r="R83" s="2">
        <f t="shared" si="102"/>
        <v>1.0000078262759152E-2</v>
      </c>
      <c r="S83" s="2">
        <f t="shared" si="103"/>
        <v>1.0025042546344912E-2</v>
      </c>
      <c r="T83" s="2">
        <f t="shared" si="75"/>
        <v>2.8644741715749059E-3</v>
      </c>
      <c r="U83" s="2">
        <f t="shared" si="90"/>
        <v>1.3460874866423429E-2</v>
      </c>
      <c r="V83" s="2">
        <f t="shared" si="91"/>
        <v>7.0000293447976042E-3</v>
      </c>
      <c r="W83" s="2">
        <f t="shared" si="92"/>
        <v>7.0093897590877766E-3</v>
      </c>
      <c r="X83" s="9">
        <f t="shared" si="93"/>
        <v>0.70093897590877763</v>
      </c>
      <c r="Y83" s="7">
        <f t="shared" si="94"/>
        <v>3.8551908804875367E-5</v>
      </c>
      <c r="Z83" s="7">
        <f t="shared" si="95"/>
        <v>2.2826788108149875E-5</v>
      </c>
      <c r="AA83" s="7">
        <f t="shared" si="76"/>
        <v>9.130715243259951E-6</v>
      </c>
      <c r="AB83" s="7">
        <f t="shared" si="96"/>
        <v>0.29998667653541317</v>
      </c>
      <c r="AC83" s="7">
        <f t="shared" si="97"/>
        <v>0.69995825941484702</v>
      </c>
      <c r="AD83" s="7">
        <f t="shared" si="77"/>
        <v>9.130715243259951E-6</v>
      </c>
      <c r="AE83" s="2">
        <f t="shared" si="98"/>
        <v>1.6879141651081936E-7</v>
      </c>
      <c r="AF83" s="8">
        <f t="shared" si="105"/>
        <v>0.11749049565152962</v>
      </c>
      <c r="AG83" s="2">
        <f t="shared" si="104"/>
        <v>3.4997845837908468</v>
      </c>
      <c r="AH83" s="2">
        <f t="shared" si="106"/>
        <v>0.11710380669904503</v>
      </c>
      <c r="AI83" s="9">
        <f t="shared" si="99"/>
        <v>0.27495122547929363</v>
      </c>
      <c r="AJ83" s="9">
        <f t="shared" si="78"/>
        <v>7.6986343134202218E-2</v>
      </c>
      <c r="AK83" s="9">
        <f t="shared" si="79"/>
        <v>0.61919015977936931</v>
      </c>
      <c r="AL83" s="2">
        <f t="shared" si="100"/>
        <v>3.0000528702769599E-3</v>
      </c>
      <c r="AM83" s="2">
        <f t="shared" si="101"/>
        <v>3.0169174505906768E-3</v>
      </c>
      <c r="AN83" s="2"/>
      <c r="AQ83" s="2"/>
    </row>
    <row r="84" spans="1:43">
      <c r="A84" t="s">
        <v>183</v>
      </c>
      <c r="B84">
        <f t="shared" si="80"/>
        <v>83</v>
      </c>
      <c r="C84" s="5">
        <f t="shared" si="81"/>
        <v>1.0840038974628437E-7</v>
      </c>
      <c r="D84" s="5">
        <f t="shared" si="82"/>
        <v>6.4184441297142029E-8</v>
      </c>
      <c r="E84" s="6">
        <f t="shared" si="83"/>
        <v>4.7460828536942237E-10</v>
      </c>
      <c r="F84" s="4">
        <f t="shared" si="107"/>
        <v>1.552788871105468E-6</v>
      </c>
      <c r="G84" s="8">
        <f t="shared" si="72"/>
        <v>1.0840055806946457E-7</v>
      </c>
      <c r="H84" s="8">
        <f t="shared" si="72"/>
        <v>6.4184540962182935E-8</v>
      </c>
      <c r="I84" s="4">
        <f t="shared" si="72"/>
        <v>4.7460902233703044E-10</v>
      </c>
      <c r="J84" s="4">
        <f t="shared" si="84"/>
        <v>4.2148811448318013E-202</v>
      </c>
      <c r="K84" s="4">
        <f t="shared" si="85"/>
        <v>3.4611785511450425E-204</v>
      </c>
      <c r="L84" s="2">
        <f t="shared" si="73"/>
        <v>3.4611785511450428E-198</v>
      </c>
      <c r="M84" s="2">
        <f t="shared" si="86"/>
        <v>3.4999993942900813</v>
      </c>
      <c r="N84" s="2">
        <f t="shared" si="87"/>
        <v>3.4998061835258647</v>
      </c>
      <c r="O84" s="4">
        <f t="shared" si="88"/>
        <v>0.41302309412497745</v>
      </c>
      <c r="P84" s="1">
        <f t="shared" si="89"/>
        <v>0.37048767242464109</v>
      </c>
      <c r="Q84" s="1">
        <f t="shared" si="74"/>
        <v>140.7853155213636</v>
      </c>
      <c r="R84" s="2">
        <f t="shared" si="102"/>
        <v>1.0000069556996279E-2</v>
      </c>
      <c r="S84" s="2">
        <f t="shared" si="103"/>
        <v>1.0022257010085703E-2</v>
      </c>
      <c r="T84" s="2">
        <f t="shared" si="75"/>
        <v>2.8636605813379136E-3</v>
      </c>
      <c r="U84" s="2">
        <f t="shared" si="90"/>
        <v>1.3457051604031548E-2</v>
      </c>
      <c r="V84" s="2">
        <f t="shared" si="91"/>
        <v>7.0000264022388866E-3</v>
      </c>
      <c r="W84" s="2">
        <f t="shared" si="92"/>
        <v>7.0084482500482369E-3</v>
      </c>
      <c r="X84" s="9">
        <f t="shared" si="93"/>
        <v>0.7008448250048237</v>
      </c>
      <c r="Y84" s="7">
        <f t="shared" si="94"/>
        <v>3.4686317548274913E-5</v>
      </c>
      <c r="Z84" s="7">
        <f t="shared" si="95"/>
        <v>2.0537951179899611E-5</v>
      </c>
      <c r="AA84" s="7">
        <f t="shared" si="76"/>
        <v>8.2151804719598456E-6</v>
      </c>
      <c r="AB84" s="7">
        <f t="shared" si="96"/>
        <v>0.29998801247631124</v>
      </c>
      <c r="AC84" s="7">
        <f t="shared" si="97"/>
        <v>0.69996244473417546</v>
      </c>
      <c r="AD84" s="7">
        <f t="shared" si="77"/>
        <v>8.2151804719598456E-6</v>
      </c>
      <c r="AE84" s="2">
        <f t="shared" si="98"/>
        <v>1.518667390024799E-7</v>
      </c>
      <c r="AF84" s="8">
        <f t="shared" si="105"/>
        <v>0.11749038582112527</v>
      </c>
      <c r="AG84" s="2">
        <f t="shared" si="104"/>
        <v>3.4998061835258651</v>
      </c>
      <c r="AH84" s="2">
        <f t="shared" si="106"/>
        <v>0.11710380669904503</v>
      </c>
      <c r="AI84" s="9">
        <f t="shared" si="99"/>
        <v>0.27465903139816361</v>
      </c>
      <c r="AJ84" s="9">
        <f t="shared" si="78"/>
        <v>7.6904528791485821E-2</v>
      </c>
      <c r="AK84" s="9">
        <f t="shared" si="79"/>
        <v>0.61853213870866453</v>
      </c>
      <c r="AL84" s="2">
        <f t="shared" si="100"/>
        <v>3.0000475175898933E-3</v>
      </c>
      <c r="AM84" s="2">
        <f t="shared" si="101"/>
        <v>3.0152047893681577E-3</v>
      </c>
      <c r="AN84" s="2"/>
      <c r="AQ84" s="2"/>
    </row>
    <row r="85" spans="1:43">
      <c r="A85">
        <v>0.28000000000000003</v>
      </c>
      <c r="B85">
        <f t="shared" si="80"/>
        <v>84</v>
      </c>
      <c r="C85" s="5">
        <f t="shared" si="81"/>
        <v>9.7530540664475709E-8</v>
      </c>
      <c r="D85" s="5">
        <f t="shared" si="82"/>
        <v>5.7748346446071108E-8</v>
      </c>
      <c r="E85" s="6">
        <f t="shared" si="83"/>
        <v>4.2701693955400356E-10</v>
      </c>
      <c r="F85" s="4">
        <f t="shared" si="107"/>
        <v>1.3970829670553672E-6</v>
      </c>
      <c r="G85" s="8">
        <f t="shared" si="72"/>
        <v>9.7530676922923212E-8</v>
      </c>
      <c r="H85" s="8">
        <f t="shared" si="72"/>
        <v>5.7748427125415023E-8</v>
      </c>
      <c r="I85" s="4">
        <f t="shared" si="72"/>
        <v>4.2701753613292996E-10</v>
      </c>
      <c r="J85" s="4">
        <f t="shared" si="84"/>
        <v>1.5200994689432332E-204</v>
      </c>
      <c r="K85" s="4">
        <f t="shared" si="85"/>
        <v>1.2482761664500619E-206</v>
      </c>
      <c r="L85" s="2">
        <f t="shared" si="73"/>
        <v>1.2482761664500619E-200</v>
      </c>
      <c r="M85" s="2">
        <f t="shared" si="86"/>
        <v>3.4999994550278131</v>
      </c>
      <c r="N85" s="2">
        <f t="shared" si="87"/>
        <v>3.4998256175618181</v>
      </c>
      <c r="O85" s="4">
        <f t="shared" si="88"/>
        <v>0.40811150587993605</v>
      </c>
      <c r="P85" s="1">
        <f t="shared" si="89"/>
        <v>0.36608190692944825</v>
      </c>
      <c r="Q85" s="1">
        <f t="shared" si="74"/>
        <v>139.11112463319034</v>
      </c>
      <c r="R85" s="2">
        <f t="shared" si="102"/>
        <v>1.000006181941827E-2</v>
      </c>
      <c r="S85" s="2">
        <f t="shared" si="103"/>
        <v>1.0019781231305905E-2</v>
      </c>
      <c r="T85" s="2">
        <f t="shared" si="75"/>
        <v>2.8629372792254339E-3</v>
      </c>
      <c r="U85" s="2">
        <f t="shared" si="90"/>
        <v>1.3453652627939069E-2</v>
      </c>
      <c r="V85" s="2">
        <f t="shared" si="91"/>
        <v>7.0000237547469847E-3</v>
      </c>
      <c r="W85" s="2">
        <f t="shared" si="92"/>
        <v>7.0076011414837297E-3</v>
      </c>
      <c r="X85" s="9">
        <f t="shared" si="93"/>
        <v>0.70076011414837303</v>
      </c>
      <c r="Y85" s="7">
        <f t="shared" si="94"/>
        <v>3.1208310091275862E-5</v>
      </c>
      <c r="Z85" s="7">
        <f t="shared" si="95"/>
        <v>1.8478604659308061E-5</v>
      </c>
      <c r="AA85" s="7">
        <f t="shared" si="76"/>
        <v>7.3914418637232247E-6</v>
      </c>
      <c r="AB85" s="7">
        <f t="shared" si="96"/>
        <v>0.29998921446897697</v>
      </c>
      <c r="AC85" s="7">
        <f t="shared" si="97"/>
        <v>0.69996621041210527</v>
      </c>
      <c r="AD85" s="7">
        <f t="shared" si="77"/>
        <v>7.3914418637232247E-6</v>
      </c>
      <c r="AE85" s="2">
        <f t="shared" si="98"/>
        <v>1.3663901556410572E-7</v>
      </c>
      <c r="AF85" s="8">
        <f t="shared" si="105"/>
        <v>0.11749028817914303</v>
      </c>
      <c r="AG85" s="2">
        <f t="shared" si="104"/>
        <v>3.4998256175618185</v>
      </c>
      <c r="AH85" s="2">
        <f t="shared" si="106"/>
        <v>0.11710380669904503</v>
      </c>
      <c r="AI85" s="9">
        <f t="shared" si="99"/>
        <v>0.27436714783531152</v>
      </c>
      <c r="AJ85" s="9">
        <f t="shared" si="78"/>
        <v>7.6822801393887238E-2</v>
      </c>
      <c r="AK85" s="9">
        <f t="shared" si="79"/>
        <v>0.61787481692512158</v>
      </c>
      <c r="AL85" s="2">
        <f t="shared" si="100"/>
        <v>3.0000427068199611E-3</v>
      </c>
      <c r="AM85" s="2">
        <f t="shared" si="101"/>
        <v>3.0136655036175843E-3</v>
      </c>
      <c r="AN85" s="2"/>
      <c r="AQ85" s="2"/>
    </row>
    <row r="86" spans="1:43">
      <c r="A86" t="s">
        <v>127</v>
      </c>
      <c r="B86">
        <f t="shared" si="80"/>
        <v>85</v>
      </c>
      <c r="C86" s="5">
        <f t="shared" si="81"/>
        <v>8.7750665699345413E-8</v>
      </c>
      <c r="D86" s="5">
        <f t="shared" si="82"/>
        <v>5.1957631006191334E-8</v>
      </c>
      <c r="E86" s="6">
        <f t="shared" si="83"/>
        <v>3.8419781594022587E-10</v>
      </c>
      <c r="F86" s="4">
        <f t="shared" si="107"/>
        <v>1.2569904725338903E-6</v>
      </c>
      <c r="G86" s="8">
        <f t="shared" si="72"/>
        <v>8.7750776001234799E-8</v>
      </c>
      <c r="H86" s="8">
        <f t="shared" si="72"/>
        <v>5.1957696316520579E-8</v>
      </c>
      <c r="I86" s="4">
        <f t="shared" si="72"/>
        <v>3.841982988738271E-10</v>
      </c>
      <c r="J86" s="4">
        <f t="shared" si="84"/>
        <v>5.4822480541707196E-207</v>
      </c>
      <c r="K86" s="4">
        <f t="shared" si="85"/>
        <v>4.5019156472345935E-209</v>
      </c>
      <c r="L86" s="2">
        <f t="shared" si="73"/>
        <v>4.5019156472345937E-203</v>
      </c>
      <c r="M86" s="2">
        <f t="shared" si="86"/>
        <v>3.4999995096750363</v>
      </c>
      <c r="N86" s="2">
        <f t="shared" si="87"/>
        <v>3.4998431030233479</v>
      </c>
      <c r="O86" s="4">
        <f t="shared" si="88"/>
        <v>0.40325832526253574</v>
      </c>
      <c r="P86" s="1">
        <f t="shared" si="89"/>
        <v>0.36172853391865734</v>
      </c>
      <c r="Q86" s="1">
        <f t="shared" si="74"/>
        <v>137.45684288908978</v>
      </c>
      <c r="R86" s="2">
        <f t="shared" si="102"/>
        <v>1.0000054942373536E-2</v>
      </c>
      <c r="S86" s="2">
        <f t="shared" si="103"/>
        <v>1.0017580773853065E-2</v>
      </c>
      <c r="T86" s="2">
        <f t="shared" si="75"/>
        <v>2.8622942454761338E-3</v>
      </c>
      <c r="U86" s="2">
        <f t="shared" si="90"/>
        <v>1.345063085280138E-2</v>
      </c>
      <c r="V86" s="2">
        <f t="shared" si="91"/>
        <v>7.0000213727337427E-3</v>
      </c>
      <c r="W86" s="2">
        <f t="shared" si="92"/>
        <v>7.0068389691664698E-3</v>
      </c>
      <c r="X86" s="9">
        <f t="shared" si="93"/>
        <v>0.70068389691664701</v>
      </c>
      <c r="Y86" s="7">
        <f t="shared" si="94"/>
        <v>2.8079028775966514E-5</v>
      </c>
      <c r="Z86" s="7">
        <f t="shared" si="95"/>
        <v>1.6625740722611744E-5</v>
      </c>
      <c r="AA86" s="7">
        <f t="shared" si="76"/>
        <v>6.650296289044698E-6</v>
      </c>
      <c r="AB86" s="7">
        <f t="shared" si="96"/>
        <v>0.29999029594254728</v>
      </c>
      <c r="AC86" s="7">
        <f t="shared" si="97"/>
        <v>0.69996959852027318</v>
      </c>
      <c r="AD86" s="7">
        <f t="shared" si="77"/>
        <v>6.650296289044698E-6</v>
      </c>
      <c r="AE86" s="2">
        <f t="shared" si="98"/>
        <v>1.2293811612109015E-7</v>
      </c>
      <c r="AF86" s="8">
        <f t="shared" si="105"/>
        <v>0.11749020137296778</v>
      </c>
      <c r="AG86" s="2">
        <f t="shared" si="104"/>
        <v>3.4998431030233483</v>
      </c>
      <c r="AH86" s="2">
        <f t="shared" si="106"/>
        <v>0.11710380669904503</v>
      </c>
      <c r="AI86" s="9">
        <f t="shared" si="99"/>
        <v>0.27407557446074571</v>
      </c>
      <c r="AJ86" s="9">
        <f t="shared" si="78"/>
        <v>7.674116084900881E-2</v>
      </c>
      <c r="AK86" s="9">
        <f t="shared" si="79"/>
        <v>0.61721819368559938</v>
      </c>
      <c r="AL86" s="2">
        <f t="shared" si="100"/>
        <v>3.0000383831021199E-3</v>
      </c>
      <c r="AM86" s="2">
        <f t="shared" si="101"/>
        <v>3.0122820437984317E-3</v>
      </c>
      <c r="AN86" s="2"/>
      <c r="AQ86" s="2"/>
    </row>
    <row r="87" spans="1:43">
      <c r="A87">
        <v>0.1</v>
      </c>
      <c r="B87">
        <f t="shared" si="80"/>
        <v>86</v>
      </c>
      <c r="C87" s="5">
        <f t="shared" si="81"/>
        <v>7.8951467696343539E-8</v>
      </c>
      <c r="D87" s="5">
        <f t="shared" si="82"/>
        <v>4.6747579557045491E-8</v>
      </c>
      <c r="E87" s="6">
        <f t="shared" si="83"/>
        <v>3.4567237994681974E-10</v>
      </c>
      <c r="F87" s="4">
        <f t="shared" si="107"/>
        <v>1.1309457529005544E-6</v>
      </c>
      <c r="G87" s="8">
        <f t="shared" si="72"/>
        <v>7.8951556986271607E-8</v>
      </c>
      <c r="H87" s="8">
        <f t="shared" si="72"/>
        <v>4.6747632426081843E-8</v>
      </c>
      <c r="I87" s="4">
        <f t="shared" si="72"/>
        <v>3.4567277088397188E-10</v>
      </c>
      <c r="J87" s="4">
        <f t="shared" si="84"/>
        <v>1.977176121793713E-209</v>
      </c>
      <c r="K87" s="4">
        <f t="shared" si="85"/>
        <v>1.6236186382099343E-211</v>
      </c>
      <c r="L87" s="2">
        <f t="shared" si="73"/>
        <v>1.6236186382099344E-205</v>
      </c>
      <c r="M87" s="2">
        <f t="shared" si="86"/>
        <v>3.4999995588424833</v>
      </c>
      <c r="N87" s="2">
        <f t="shared" si="87"/>
        <v>3.4998588352707003</v>
      </c>
      <c r="O87" s="4">
        <f t="shared" si="88"/>
        <v>0.39846285770091983</v>
      </c>
      <c r="P87" s="1">
        <f t="shared" si="89"/>
        <v>0.3574269303512953</v>
      </c>
      <c r="Q87" s="1">
        <f t="shared" si="74"/>
        <v>135.82223353349221</v>
      </c>
      <c r="R87" s="2">
        <f t="shared" si="102"/>
        <v>1.0000048830177998E-2</v>
      </c>
      <c r="S87" s="2">
        <f t="shared" si="103"/>
        <v>1.0015625028702711E-2</v>
      </c>
      <c r="T87" s="2">
        <f t="shared" si="75"/>
        <v>2.8617225722842735E-3</v>
      </c>
      <c r="U87" s="2">
        <f t="shared" si="90"/>
        <v>1.3447944418629103E-2</v>
      </c>
      <c r="V87" s="2">
        <f t="shared" si="91"/>
        <v>7.0000192295780186E-3</v>
      </c>
      <c r="W87" s="2">
        <f t="shared" si="92"/>
        <v>7.0061532175550913E-3</v>
      </c>
      <c r="X87" s="9">
        <f t="shared" si="93"/>
        <v>0.70061532175550911</v>
      </c>
      <c r="Y87" s="7">
        <f t="shared" si="94"/>
        <v>2.5263511004155455E-5</v>
      </c>
      <c r="Z87" s="7">
        <f t="shared" si="95"/>
        <v>1.4958657831407827E-5</v>
      </c>
      <c r="AA87" s="7">
        <f t="shared" si="76"/>
        <v>5.9834631325631313E-6</v>
      </c>
      <c r="AB87" s="7">
        <f t="shared" si="96"/>
        <v>0.29999126898003264</v>
      </c>
      <c r="AC87" s="7">
        <f t="shared" si="97"/>
        <v>0.69997264691308825</v>
      </c>
      <c r="AD87" s="7">
        <f t="shared" si="77"/>
        <v>5.9834631325631313E-6</v>
      </c>
      <c r="AE87" s="2">
        <f t="shared" si="98"/>
        <v>1.1061096429779898E-7</v>
      </c>
      <c r="AF87" s="8">
        <f t="shared" si="105"/>
        <v>0.1174901242000926</v>
      </c>
      <c r="AG87" s="2">
        <f t="shared" si="104"/>
        <v>3.4998588352707003</v>
      </c>
      <c r="AH87" s="2">
        <f t="shared" si="106"/>
        <v>0.11710380669904503</v>
      </c>
      <c r="AI87" s="9">
        <f t="shared" si="99"/>
        <v>0.2737843109448253</v>
      </c>
      <c r="AJ87" s="9">
        <f t="shared" si="78"/>
        <v>7.6659607064551091E-2</v>
      </c>
      <c r="AK87" s="9">
        <f t="shared" si="79"/>
        <v>0.61656226824774663</v>
      </c>
      <c r="AL87" s="2">
        <f t="shared" si="100"/>
        <v>3.0000344971260473E-3</v>
      </c>
      <c r="AM87" s="2">
        <f t="shared" si="101"/>
        <v>3.0110386364897248E-3</v>
      </c>
      <c r="AN87" s="2"/>
      <c r="AQ87" s="2"/>
    </row>
    <row r="88" spans="1:43">
      <c r="A88" t="s">
        <v>182</v>
      </c>
      <c r="B88">
        <f t="shared" si="80"/>
        <v>87</v>
      </c>
      <c r="C88" s="5">
        <f t="shared" si="81"/>
        <v>7.1034609273092698E-8</v>
      </c>
      <c r="D88" s="5">
        <f t="shared" si="82"/>
        <v>4.2059966016962758E-8</v>
      </c>
      <c r="E88" s="6">
        <f t="shared" si="83"/>
        <v>3.1101008204765235E-10</v>
      </c>
      <c r="F88" s="4">
        <f t="shared" si="107"/>
        <v>1.0175401675284513E-6</v>
      </c>
      <c r="G88" s="8">
        <f t="shared" si="72"/>
        <v>7.103468155373447E-8</v>
      </c>
      <c r="H88" s="8">
        <f t="shared" si="72"/>
        <v>4.2060008814711173E-8</v>
      </c>
      <c r="I88" s="4">
        <f t="shared" si="72"/>
        <v>3.1101039851322538E-10</v>
      </c>
      <c r="J88" s="4">
        <f t="shared" si="84"/>
        <v>7.1306978049218567E-212</v>
      </c>
      <c r="K88" s="4">
        <f t="shared" si="85"/>
        <v>5.8555905727864774E-214</v>
      </c>
      <c r="L88" s="2">
        <f t="shared" si="73"/>
        <v>5.855590572786477E-208</v>
      </c>
      <c r="M88" s="2">
        <f t="shared" si="86"/>
        <v>3.4999996030796439</v>
      </c>
      <c r="N88" s="2">
        <f t="shared" si="87"/>
        <v>3.4998729900806671</v>
      </c>
      <c r="O88" s="4">
        <f t="shared" si="88"/>
        <v>0.39372441688294174</v>
      </c>
      <c r="P88" s="1">
        <f t="shared" si="89"/>
        <v>0.3531764805954678</v>
      </c>
      <c r="Q88" s="1">
        <f t="shared" si="74"/>
        <v>134.20706262627778</v>
      </c>
      <c r="R88" s="2">
        <f t="shared" si="102"/>
        <v>1.0000043397784883E-2</v>
      </c>
      <c r="S88" s="2">
        <f t="shared" si="103"/>
        <v>1.00138867887881E-2</v>
      </c>
      <c r="T88" s="2">
        <f t="shared" si="75"/>
        <v>2.861214340397334E-3</v>
      </c>
      <c r="U88" s="2">
        <f t="shared" si="90"/>
        <v>1.3445556110889727E-2</v>
      </c>
      <c r="V88" s="2">
        <f t="shared" si="91"/>
        <v>7.0000173013281585E-3</v>
      </c>
      <c r="W88" s="2">
        <f t="shared" si="92"/>
        <v>7.0055362247296929E-3</v>
      </c>
      <c r="X88" s="9">
        <f t="shared" si="93"/>
        <v>0.70055362247296926</v>
      </c>
      <c r="Y88" s="7">
        <f t="shared" si="94"/>
        <v>2.2730298925377013E-5</v>
      </c>
      <c r="Z88" s="7">
        <f t="shared" si="95"/>
        <v>1.3458729626867959E-5</v>
      </c>
      <c r="AA88" s="7">
        <f t="shared" si="76"/>
        <v>5.3834918507471839E-6</v>
      </c>
      <c r="AB88" s="7">
        <f t="shared" si="96"/>
        <v>0.2999921444532086</v>
      </c>
      <c r="AC88" s="7">
        <f t="shared" si="97"/>
        <v>0.69997538965032746</v>
      </c>
      <c r="AD88" s="7">
        <f t="shared" si="77"/>
        <v>5.3834918507471839E-6</v>
      </c>
      <c r="AE88" s="2">
        <f t="shared" si="98"/>
        <v>9.9519828518673629E-8</v>
      </c>
      <c r="AF88" s="8">
        <f t="shared" si="105"/>
        <v>0.11749005559146002</v>
      </c>
      <c r="AG88" s="2">
        <f t="shared" si="104"/>
        <v>3.4998729900806671</v>
      </c>
      <c r="AH88" s="2">
        <f t="shared" si="106"/>
        <v>0.11710380669904503</v>
      </c>
      <c r="AI88" s="9">
        <f t="shared" si="99"/>
        <v>0.27349335695825966</v>
      </c>
      <c r="AJ88" s="9">
        <f t="shared" si="78"/>
        <v>7.657813994831271E-2</v>
      </c>
      <c r="AK88" s="9">
        <f t="shared" si="79"/>
        <v>0.61590703987000084</v>
      </c>
      <c r="AL88" s="2">
        <f t="shared" si="100"/>
        <v>3.0000310045737574E-3</v>
      </c>
      <c r="AM88" s="2">
        <f t="shared" si="101"/>
        <v>3.0099211046919266E-3</v>
      </c>
      <c r="AN88" s="2"/>
      <c r="AQ88" s="2"/>
    </row>
    <row r="89" spans="1:43">
      <c r="A89">
        <v>0.06</v>
      </c>
      <c r="B89">
        <f t="shared" si="80"/>
        <v>88</v>
      </c>
      <c r="C89" s="5">
        <f t="shared" si="81"/>
        <v>6.3911613828233325E-8</v>
      </c>
      <c r="D89" s="5">
        <f t="shared" si="82"/>
        <v>3.7842402924611813E-8</v>
      </c>
      <c r="E89" s="6">
        <f t="shared" si="83"/>
        <v>2.7982354607032399E-10</v>
      </c>
      <c r="F89" s="4">
        <f t="shared" si="107"/>
        <v>9.155063272295358E-7</v>
      </c>
      <c r="G89" s="8">
        <f t="shared" si="72"/>
        <v>6.3911672339773739E-8</v>
      </c>
      <c r="H89" s="8">
        <f t="shared" si="72"/>
        <v>3.7842437569602842E-8</v>
      </c>
      <c r="I89" s="4">
        <f t="shared" si="72"/>
        <v>2.7982380225078543E-10</v>
      </c>
      <c r="J89" s="4">
        <f t="shared" si="84"/>
        <v>2.5716905350338058E-214</v>
      </c>
      <c r="K89" s="4">
        <f t="shared" si="85"/>
        <v>2.1118223300213452E-216</v>
      </c>
      <c r="L89" s="2">
        <f t="shared" si="73"/>
        <v>2.1118223300213454E-210</v>
      </c>
      <c r="M89" s="2">
        <f t="shared" si="86"/>
        <v>3.4999996428809048</v>
      </c>
      <c r="N89" s="2">
        <f t="shared" si="87"/>
        <v>3.4998857256091216</v>
      </c>
      <c r="O89" s="4">
        <f t="shared" si="88"/>
        <v>0.3890423246579417</v>
      </c>
      <c r="P89" s="1">
        <f t="shared" si="89"/>
        <v>0.34897657634025231</v>
      </c>
      <c r="Q89" s="1">
        <f t="shared" si="74"/>
        <v>132.61109900929588</v>
      </c>
      <c r="R89" s="2">
        <f t="shared" si="102"/>
        <v>1.0000038569602349E-2</v>
      </c>
      <c r="S89" s="2">
        <f t="shared" si="103"/>
        <v>1.0012341871037982E-2</v>
      </c>
      <c r="T89" s="2">
        <f t="shared" si="75"/>
        <v>2.8607625094089124E-3</v>
      </c>
      <c r="U89" s="2">
        <f t="shared" si="90"/>
        <v>1.3443432844966692E-2</v>
      </c>
      <c r="V89" s="2">
        <f t="shared" si="91"/>
        <v>7.0000155664343006E-3</v>
      </c>
      <c r="W89" s="2">
        <f t="shared" si="92"/>
        <v>7.0049810968472225E-3</v>
      </c>
      <c r="X89" s="9">
        <f t="shared" si="93"/>
        <v>0.70049810968472226</v>
      </c>
      <c r="Y89" s="7">
        <f t="shared" si="94"/>
        <v>2.045108821293803E-5</v>
      </c>
      <c r="Z89" s="7">
        <f t="shared" si="95"/>
        <v>1.2109196968186982E-5</v>
      </c>
      <c r="AA89" s="7">
        <f t="shared" si="76"/>
        <v>4.8436787872747929E-6</v>
      </c>
      <c r="AB89" s="7">
        <f t="shared" si="96"/>
        <v>0.29999293214399814</v>
      </c>
      <c r="AC89" s="7">
        <f t="shared" si="97"/>
        <v>0.69997785737741047</v>
      </c>
      <c r="AD89" s="7">
        <f t="shared" si="77"/>
        <v>4.8436787872747929E-6</v>
      </c>
      <c r="AE89" s="2">
        <f t="shared" si="98"/>
        <v>8.9540784248093732E-8</v>
      </c>
      <c r="AF89" s="8">
        <f t="shared" si="105"/>
        <v>0.11748999459665219</v>
      </c>
      <c r="AG89" s="2">
        <f t="shared" si="104"/>
        <v>3.4998857256091211</v>
      </c>
      <c r="AH89" s="2">
        <f t="shared" si="106"/>
        <v>0.11710380669904503</v>
      </c>
      <c r="AI89" s="9">
        <f t="shared" si="99"/>
        <v>0.27320271217210801</v>
      </c>
      <c r="AJ89" s="9">
        <f t="shared" si="78"/>
        <v>7.6496759408190243E-2</v>
      </c>
      <c r="AK89" s="9">
        <f t="shared" si="79"/>
        <v>0.61525250781158725</v>
      </c>
      <c r="AL89" s="2">
        <f t="shared" si="100"/>
        <v>3.0000278656141487E-3</v>
      </c>
      <c r="AM89" s="2">
        <f t="shared" si="101"/>
        <v>3.0089167062990261E-3</v>
      </c>
      <c r="AN89" s="2"/>
      <c r="AQ89" s="2"/>
    </row>
    <row r="90" spans="1:43">
      <c r="A90" t="s">
        <v>185</v>
      </c>
      <c r="B90">
        <f t="shared" si="80"/>
        <v>89</v>
      </c>
      <c r="C90" s="5">
        <f t="shared" si="81"/>
        <v>5.7502876751607224E-8</v>
      </c>
      <c r="D90" s="5">
        <f t="shared" si="82"/>
        <v>3.4047755971346367E-8</v>
      </c>
      <c r="E90" s="6">
        <f t="shared" si="83"/>
        <v>2.5176423998812224E-10</v>
      </c>
      <c r="F90" s="4">
        <f t="shared" si="107"/>
        <v>8.237039302665941E-7</v>
      </c>
      <c r="G90" s="8">
        <f t="shared" si="72"/>
        <v>5.7502924116991824E-8</v>
      </c>
      <c r="H90" s="8">
        <f t="shared" si="72"/>
        <v>3.4047784016639882E-8</v>
      </c>
      <c r="I90" s="4">
        <f t="shared" si="72"/>
        <v>2.5176444736748704E-10</v>
      </c>
      <c r="J90" s="4">
        <f t="shared" si="84"/>
        <v>9.2748176811216587E-217</v>
      </c>
      <c r="K90" s="4">
        <f t="shared" si="85"/>
        <v>7.6163001803838877E-219</v>
      </c>
      <c r="L90" s="2">
        <f t="shared" si="73"/>
        <v>7.6163001803838881E-213</v>
      </c>
      <c r="M90" s="2">
        <f t="shared" si="86"/>
        <v>3.499999678691081</v>
      </c>
      <c r="N90" s="2">
        <f t="shared" si="87"/>
        <v>3.4998971841569801</v>
      </c>
      <c r="O90" s="4">
        <f t="shared" si="88"/>
        <v>0.38441591093969257</v>
      </c>
      <c r="P90" s="1">
        <f t="shared" si="89"/>
        <v>0.34482661650863838</v>
      </c>
      <c r="Q90" s="1">
        <f t="shared" si="74"/>
        <v>131.0341142732826</v>
      </c>
      <c r="R90" s="2">
        <f t="shared" si="102"/>
        <v>1.0000034278442519E-2</v>
      </c>
      <c r="S90" s="2">
        <f t="shared" si="103"/>
        <v>1.0010968780385078E-2</v>
      </c>
      <c r="T90" s="2">
        <f t="shared" si="75"/>
        <v>2.8603608202269E-3</v>
      </c>
      <c r="U90" s="2">
        <f t="shared" si="90"/>
        <v>1.3441545207833175E-2</v>
      </c>
      <c r="V90" s="2">
        <f t="shared" si="91"/>
        <v>7.000014005507529E-3</v>
      </c>
      <c r="W90" s="2">
        <f t="shared" si="92"/>
        <v>7.0044816311648798E-3</v>
      </c>
      <c r="X90" s="9">
        <f t="shared" si="93"/>
        <v>0.70044816311648794</v>
      </c>
      <c r="Y90" s="7">
        <f t="shared" si="94"/>
        <v>1.8400412018068687E-5</v>
      </c>
      <c r="Z90" s="7">
        <f t="shared" si="95"/>
        <v>1.0894980800172244E-5</v>
      </c>
      <c r="AA90" s="7">
        <f t="shared" si="76"/>
        <v>4.3579923200688974E-6</v>
      </c>
      <c r="AB90" s="7">
        <f t="shared" si="96"/>
        <v>0.2999936408536969</v>
      </c>
      <c r="AC90" s="7">
        <f t="shared" si="97"/>
        <v>0.69998007766758608</v>
      </c>
      <c r="AD90" s="7">
        <f t="shared" si="77"/>
        <v>4.3579923200688974E-6</v>
      </c>
      <c r="AE90" s="2">
        <f t="shared" si="98"/>
        <v>8.0562330250162508E-8</v>
      </c>
      <c r="AF90" s="8">
        <f t="shared" si="105"/>
        <v>0.11748994037072459</v>
      </c>
      <c r="AG90" s="2">
        <f t="shared" si="104"/>
        <v>3.4998971841569801</v>
      </c>
      <c r="AH90" s="2">
        <f t="shared" si="106"/>
        <v>0.11710380669904505</v>
      </c>
      <c r="AI90" s="9">
        <f t="shared" si="99"/>
        <v>0.27291237625777925</v>
      </c>
      <c r="AJ90" s="9">
        <f t="shared" si="78"/>
        <v>7.6415465352178205E-2</v>
      </c>
      <c r="AK90" s="9">
        <f t="shared" si="79"/>
        <v>0.614598671332519</v>
      </c>
      <c r="AL90" s="2">
        <f t="shared" si="100"/>
        <v>3.0000250444487354E-3</v>
      </c>
      <c r="AM90" s="2">
        <f t="shared" si="101"/>
        <v>3.0080139889055667E-3</v>
      </c>
      <c r="AN90" s="2"/>
      <c r="AQ90" s="2"/>
    </row>
    <row r="91" spans="1:43">
      <c r="A91">
        <v>1.5E-3</v>
      </c>
      <c r="B91">
        <f t="shared" si="80"/>
        <v>90</v>
      </c>
      <c r="C91" s="5">
        <f t="shared" si="81"/>
        <v>5.1736775785339812E-8</v>
      </c>
      <c r="D91" s="5">
        <f t="shared" si="82"/>
        <v>3.0633617241319609E-8</v>
      </c>
      <c r="E91" s="6">
        <f t="shared" si="83"/>
        <v>2.265185808233133E-10</v>
      </c>
      <c r="F91" s="4">
        <f t="shared" si="107"/>
        <v>7.4110701865911141E-7</v>
      </c>
      <c r="G91" s="8">
        <f t="shared" si="72"/>
        <v>5.1736814127855887E-8</v>
      </c>
      <c r="H91" s="8">
        <f t="shared" si="72"/>
        <v>3.063363994412518E-8</v>
      </c>
      <c r="I91" s="4">
        <f t="shared" si="72"/>
        <v>2.2651874869794782E-10</v>
      </c>
      <c r="J91" s="4">
        <f t="shared" si="84"/>
        <v>3.3449686829024371E-219</v>
      </c>
      <c r="K91" s="4">
        <f t="shared" si="85"/>
        <v>2.7468233294573279E-221</v>
      </c>
      <c r="L91" s="2">
        <f t="shared" si="73"/>
        <v>2.7468233294573281E-215</v>
      </c>
      <c r="M91" s="2">
        <f t="shared" si="86"/>
        <v>3.4999997109103806</v>
      </c>
      <c r="N91" s="2">
        <f t="shared" si="87"/>
        <v>3.4999074937592782</v>
      </c>
      <c r="O91" s="4">
        <f t="shared" si="88"/>
        <v>0.37984451361049887</v>
      </c>
      <c r="P91" s="1">
        <f t="shared" si="89"/>
        <v>0.34072600717150348</v>
      </c>
      <c r="Q91" s="1">
        <f t="shared" si="74"/>
        <v>129.47588272517132</v>
      </c>
      <c r="R91" s="2">
        <f t="shared" si="102"/>
        <v>1.0000030464587325E-2</v>
      </c>
      <c r="S91" s="2">
        <f t="shared" si="103"/>
        <v>1.0009748411088365E-2</v>
      </c>
      <c r="T91" s="2">
        <f t="shared" si="75"/>
        <v>2.8600037083656789E-3</v>
      </c>
      <c r="U91" s="2">
        <f t="shared" si="90"/>
        <v>1.3439867050590595E-2</v>
      </c>
      <c r="V91" s="2">
        <f t="shared" si="91"/>
        <v>7.0000126011031802E-3</v>
      </c>
      <c r="W91" s="2">
        <f t="shared" si="92"/>
        <v>7.0040322467743036E-3</v>
      </c>
      <c r="X91" s="9">
        <f t="shared" si="93"/>
        <v>0.70040322467743032</v>
      </c>
      <c r="Y91" s="7">
        <f t="shared" si="94"/>
        <v>1.6555356582478114E-5</v>
      </c>
      <c r="Z91" s="7">
        <f t="shared" si="95"/>
        <v>9.8025137659409812E-6</v>
      </c>
      <c r="AA91" s="7">
        <f t="shared" si="76"/>
        <v>3.9210055063763923E-6</v>
      </c>
      <c r="AB91" s="7">
        <f t="shared" si="96"/>
        <v>0.29999427850125698</v>
      </c>
      <c r="AC91" s="7">
        <f t="shared" si="97"/>
        <v>0.69998207532984225</v>
      </c>
      <c r="AD91" s="7">
        <f t="shared" si="77"/>
        <v>3.9210055063763923E-6</v>
      </c>
      <c r="AE91" s="2">
        <f t="shared" si="98"/>
        <v>7.2484143458152476E-8</v>
      </c>
      <c r="AF91" s="8">
        <f t="shared" si="105"/>
        <v>0.11748989216250093</v>
      </c>
      <c r="AG91" s="2">
        <f t="shared" si="104"/>
        <v>3.4999074937592782</v>
      </c>
      <c r="AH91" s="2">
        <f t="shared" si="106"/>
        <v>0.11710380669904503</v>
      </c>
      <c r="AI91" s="9">
        <f t="shared" si="99"/>
        <v>0.27262234888703146</v>
      </c>
      <c r="AJ91" s="9">
        <f t="shared" si="78"/>
        <v>7.6334257688368823E-2</v>
      </c>
      <c r="AK91" s="9">
        <f t="shared" si="79"/>
        <v>0.61394552969359495</v>
      </c>
      <c r="AL91" s="2">
        <f t="shared" si="100"/>
        <v>3.0000225089033667E-3</v>
      </c>
      <c r="AM91" s="2">
        <f t="shared" si="101"/>
        <v>3.0072026592983733E-3</v>
      </c>
      <c r="AN91" s="2"/>
      <c r="AQ91" s="2"/>
    </row>
    <row r="92" spans="1:43">
      <c r="A92" t="s">
        <v>184</v>
      </c>
      <c r="B92">
        <f t="shared" si="80"/>
        <v>91</v>
      </c>
      <c r="C92" s="5">
        <f t="shared" si="81"/>
        <v>4.6548870593464867E-8</v>
      </c>
      <c r="D92" s="5">
        <f t="shared" si="82"/>
        <v>2.7561831272446286E-8</v>
      </c>
      <c r="E92" s="6">
        <f t="shared" si="83"/>
        <v>2.0380443013125557E-10</v>
      </c>
      <c r="F92" s="4">
        <f t="shared" si="107"/>
        <v>6.6679251236306898E-7</v>
      </c>
      <c r="G92" s="8">
        <f t="shared" si="72"/>
        <v>4.6548901631923934E-8</v>
      </c>
      <c r="H92" s="8">
        <f t="shared" si="72"/>
        <v>2.7561849650481258E-8</v>
      </c>
      <c r="I92" s="4">
        <f t="shared" si="72"/>
        <v>2.0380456602661417E-10</v>
      </c>
      <c r="J92" s="4">
        <f t="shared" si="84"/>
        <v>1.2063650062224119E-221</v>
      </c>
      <c r="K92" s="4">
        <f t="shared" si="85"/>
        <v>9.9064351779143549E-224</v>
      </c>
      <c r="L92" s="2">
        <f t="shared" si="73"/>
        <v>9.9064351779143547E-218</v>
      </c>
      <c r="M92" s="2">
        <f t="shared" si="86"/>
        <v>3.4999997398988811</v>
      </c>
      <c r="N92" s="2">
        <f t="shared" si="87"/>
        <v>3.4999167696150399</v>
      </c>
      <c r="O92" s="4">
        <f t="shared" si="88"/>
        <v>0.37532747842643654</v>
      </c>
      <c r="P92" s="1">
        <f t="shared" si="89"/>
        <v>0.33667416146261187</v>
      </c>
      <c r="Q92" s="1">
        <f t="shared" si="74"/>
        <v>127.93618135579251</v>
      </c>
      <c r="R92" s="2">
        <f t="shared" si="102"/>
        <v>1.0000027074958171E-2</v>
      </c>
      <c r="S92" s="2">
        <f t="shared" si="103"/>
        <v>1.0008663781228186E-2</v>
      </c>
      <c r="T92" s="2">
        <f t="shared" si="75"/>
        <v>2.8596862268610605E-3</v>
      </c>
      <c r="U92" s="2">
        <f t="shared" si="90"/>
        <v>1.3438375126226788E-2</v>
      </c>
      <c r="V92" s="2">
        <f t="shared" si="91"/>
        <v>7.000011337525874E-3</v>
      </c>
      <c r="W92" s="2">
        <f t="shared" si="92"/>
        <v>7.003627922274859E-3</v>
      </c>
      <c r="X92" s="9">
        <f t="shared" si="93"/>
        <v>0.70036279222748588</v>
      </c>
      <c r="Y92" s="7">
        <f t="shared" si="94"/>
        <v>1.4895305341070784E-5</v>
      </c>
      <c r="Z92" s="7">
        <f t="shared" si="95"/>
        <v>8.8195886887919054E-6</v>
      </c>
      <c r="AA92" s="7">
        <f t="shared" si="76"/>
        <v>3.5278354755167625E-6</v>
      </c>
      <c r="AB92" s="7">
        <f t="shared" si="96"/>
        <v>0.29999485221172445</v>
      </c>
      <c r="AC92" s="7">
        <f t="shared" si="97"/>
        <v>0.69998387268596896</v>
      </c>
      <c r="AD92" s="7">
        <f t="shared" si="77"/>
        <v>3.5278354755167625E-6</v>
      </c>
      <c r="AE92" s="2">
        <f t="shared" si="98"/>
        <v>6.521595858212236E-8</v>
      </c>
      <c r="AF92" s="8">
        <f t="shared" si="105"/>
        <v>0.11748984930416705</v>
      </c>
      <c r="AG92" s="2">
        <f t="shared" si="104"/>
        <v>3.4999167696150404</v>
      </c>
      <c r="AH92" s="2">
        <f t="shared" si="106"/>
        <v>0.11710380669904503</v>
      </c>
      <c r="AI92" s="9">
        <f t="shared" si="99"/>
        <v>0.27233262973197159</v>
      </c>
      <c r="AJ92" s="9">
        <f t="shared" si="78"/>
        <v>7.6253136324952051E-2</v>
      </c>
      <c r="AK92" s="9">
        <f t="shared" si="79"/>
        <v>0.6132930821564001</v>
      </c>
      <c r="AL92" s="2">
        <f t="shared" si="100"/>
        <v>3.0000202300612859E-3</v>
      </c>
      <c r="AM92" s="2">
        <f t="shared" si="101"/>
        <v>3.0064734661491097E-3</v>
      </c>
      <c r="AN92" s="2"/>
      <c r="AQ92" s="2"/>
    </row>
    <row r="93" spans="1:43">
      <c r="A93">
        <v>5.5</v>
      </c>
      <c r="B93">
        <f t="shared" si="80"/>
        <v>92</v>
      </c>
      <c r="C93" s="5">
        <f t="shared" si="81"/>
        <v>4.1881182594705169E-8</v>
      </c>
      <c r="D93" s="5">
        <f t="shared" si="82"/>
        <v>2.4798068641601732E-8</v>
      </c>
      <c r="E93" s="6">
        <f t="shared" si="83"/>
        <v>1.8336794089984391E-10</v>
      </c>
      <c r="F93" s="4">
        <f t="shared" si="107"/>
        <v>5.999298931858622E-7</v>
      </c>
      <c r="G93" s="8">
        <f t="shared" si="72"/>
        <v>4.1881207720493643E-8</v>
      </c>
      <c r="H93" s="8">
        <f t="shared" si="72"/>
        <v>2.479808351871333E-8</v>
      </c>
      <c r="I93" s="4">
        <f t="shared" si="72"/>
        <v>1.8336805090781912E-10</v>
      </c>
      <c r="J93" s="4">
        <f t="shared" si="84"/>
        <v>4.3507627909246019E-224</v>
      </c>
      <c r="K93" s="4">
        <f t="shared" si="85"/>
        <v>3.572761920352824E-226</v>
      </c>
      <c r="L93" s="2">
        <f t="shared" si="73"/>
        <v>3.572761920352824E-220</v>
      </c>
      <c r="M93" s="2">
        <f t="shared" si="86"/>
        <v>3.4999997659805522</v>
      </c>
      <c r="N93" s="2">
        <f t="shared" si="87"/>
        <v>3.4999251153738986</v>
      </c>
      <c r="O93" s="4">
        <f t="shared" si="88"/>
        <v>0.3708641589237201</v>
      </c>
      <c r="P93" s="1">
        <f t="shared" si="89"/>
        <v>0.33267049949462379</v>
      </c>
      <c r="Q93" s="1">
        <f t="shared" si="74"/>
        <v>126.41478980795704</v>
      </c>
      <c r="R93" s="2">
        <f t="shared" si="102"/>
        <v>1.0000024062377884E-2</v>
      </c>
      <c r="S93" s="2">
        <f t="shared" si="103"/>
        <v>1.0007699796692218E-2</v>
      </c>
      <c r="T93" s="2">
        <f t="shared" si="75"/>
        <v>2.8594039777399896E-3</v>
      </c>
      <c r="U93" s="2">
        <f t="shared" si="90"/>
        <v>1.3437048767575139E-2</v>
      </c>
      <c r="V93" s="2">
        <f t="shared" si="91"/>
        <v>7.0000102006541028E-3</v>
      </c>
      <c r="W93" s="2">
        <f t="shared" si="92"/>
        <v>7.0032641396914428E-3</v>
      </c>
      <c r="X93" s="9">
        <f t="shared" si="93"/>
        <v>0.7003264139691443</v>
      </c>
      <c r="Y93" s="7">
        <f t="shared" si="94"/>
        <v>1.3401708663075278E-5</v>
      </c>
      <c r="Z93" s="7">
        <f t="shared" si="95"/>
        <v>7.9352222347156215E-6</v>
      </c>
      <c r="AA93" s="7">
        <f t="shared" si="76"/>
        <v>3.174088893886249E-6</v>
      </c>
      <c r="AB93" s="7">
        <f t="shared" si="96"/>
        <v>0.29999536839581675</v>
      </c>
      <c r="AC93" s="7">
        <f t="shared" si="97"/>
        <v>0.69998548981986297</v>
      </c>
      <c r="AD93" s="7">
        <f t="shared" si="77"/>
        <v>3.174088893886249E-6</v>
      </c>
      <c r="AE93" s="2">
        <f t="shared" si="98"/>
        <v>5.8676559968924957E-8</v>
      </c>
      <c r="AF93" s="8">
        <f t="shared" si="105"/>
        <v>0.11748981120201969</v>
      </c>
      <c r="AG93" s="2">
        <f t="shared" si="104"/>
        <v>3.4999251153738982</v>
      </c>
      <c r="AH93" s="2">
        <f t="shared" si="106"/>
        <v>0.11710380669904503</v>
      </c>
      <c r="AI93" s="9">
        <f t="shared" si="99"/>
        <v>0.27204321846505497</v>
      </c>
      <c r="AJ93" s="9">
        <f t="shared" si="78"/>
        <v>7.6172101170215403E-2</v>
      </c>
      <c r="AK93" s="9">
        <f t="shared" si="79"/>
        <v>0.61264132798330384</v>
      </c>
      <c r="AL93" s="2">
        <f t="shared" si="100"/>
        <v>3.0000181819333405E-3</v>
      </c>
      <c r="AM93" s="2">
        <f t="shared" si="101"/>
        <v>3.005818094573484E-3</v>
      </c>
      <c r="AN93" s="2"/>
      <c r="AQ93" s="2"/>
    </row>
    <row r="94" spans="1:43">
      <c r="A94" s="19" t="s">
        <v>186</v>
      </c>
      <c r="B94">
        <f t="shared" si="80"/>
        <v>93</v>
      </c>
      <c r="C94" s="5">
        <f t="shared" si="81"/>
        <v>3.7681547010021105E-8</v>
      </c>
      <c r="D94" s="5">
        <f t="shared" si="82"/>
        <v>2.2311442308565115E-8</v>
      </c>
      <c r="E94" s="6">
        <f t="shared" si="83"/>
        <v>1.6498072062611204E-10</v>
      </c>
      <c r="F94" s="4">
        <f t="shared" si="107"/>
        <v>5.3977192314664989E-7</v>
      </c>
      <c r="G94" s="8">
        <f t="shared" si="72"/>
        <v>3.7681567349473178E-8</v>
      </c>
      <c r="H94" s="8">
        <f t="shared" si="72"/>
        <v>2.2311454351661738E-8</v>
      </c>
      <c r="I94" s="4">
        <f t="shared" si="72"/>
        <v>1.6498080967812096E-10</v>
      </c>
      <c r="J94" s="4">
        <f t="shared" si="84"/>
        <v>1.5691052679129315E-226</v>
      </c>
      <c r="K94" s="4">
        <f t="shared" si="85"/>
        <v>1.2885187769643885E-228</v>
      </c>
      <c r="L94" s="2">
        <f t="shared" si="73"/>
        <v>1.2885187769643885E-222</v>
      </c>
      <c r="M94" s="2">
        <f t="shared" si="86"/>
        <v>3.499999789446878</v>
      </c>
      <c r="N94" s="2">
        <f t="shared" si="87"/>
        <v>3.4999326242937872</v>
      </c>
      <c r="O94" s="4">
        <f t="shared" si="88"/>
        <v>0.36645391632618218</v>
      </c>
      <c r="P94" s="1">
        <f t="shared" si="89"/>
        <v>0.32871444827610419</v>
      </c>
      <c r="Q94" s="1">
        <f t="shared" si="74"/>
        <v>124.91149034491959</v>
      </c>
      <c r="R94" s="2">
        <f t="shared" si="102"/>
        <v>1.0000021384914685E-2</v>
      </c>
      <c r="S94" s="2">
        <f t="shared" si="103"/>
        <v>1.0006843041378659E-2</v>
      </c>
      <c r="T94" s="2">
        <f t="shared" si="75"/>
        <v>2.8591530510956135E-3</v>
      </c>
      <c r="U94" s="2">
        <f t="shared" si="90"/>
        <v>1.3435869601013221E-2</v>
      </c>
      <c r="V94" s="2">
        <f t="shared" si="91"/>
        <v>7.0000091777824083E-3</v>
      </c>
      <c r="W94" s="2">
        <f t="shared" si="92"/>
        <v>7.0029368340116666E-3</v>
      </c>
      <c r="X94" s="9">
        <f t="shared" si="93"/>
        <v>0.7002936834011666</v>
      </c>
      <c r="Y94" s="7">
        <f t="shared" si="94"/>
        <v>1.2057876664824178E-5</v>
      </c>
      <c r="Z94" s="7">
        <f t="shared" si="95"/>
        <v>7.1395322357511549E-6</v>
      </c>
      <c r="AA94" s="7">
        <f t="shared" si="76"/>
        <v>2.8558128943004623E-6</v>
      </c>
      <c r="AB94" s="7">
        <f t="shared" si="96"/>
        <v>0.29999583282152587</v>
      </c>
      <c r="AC94" s="7">
        <f t="shared" si="97"/>
        <v>0.69998694480185042</v>
      </c>
      <c r="AD94" s="7">
        <f t="shared" si="77"/>
        <v>2.8558128943004623E-6</v>
      </c>
      <c r="AE94" s="2">
        <f t="shared" si="98"/>
        <v>5.2792874476582149E-8</v>
      </c>
      <c r="AF94" s="8">
        <f t="shared" si="105"/>
        <v>0.11748977732824202</v>
      </c>
      <c r="AG94" s="2">
        <f t="shared" si="104"/>
        <v>3.4999326242937872</v>
      </c>
      <c r="AH94" s="2">
        <f t="shared" si="106"/>
        <v>0.11710380669904503</v>
      </c>
      <c r="AI94" s="9">
        <f t="shared" si="99"/>
        <v>0.27175411475908506</v>
      </c>
      <c r="AJ94" s="9">
        <f t="shared" si="78"/>
        <v>7.6091152132543818E-2</v>
      </c>
      <c r="AK94" s="9">
        <f t="shared" si="79"/>
        <v>0.61199026643745957</v>
      </c>
      <c r="AL94" s="2">
        <f t="shared" si="100"/>
        <v>3.0000163411615802E-3</v>
      </c>
      <c r="AM94" s="2">
        <f t="shared" si="101"/>
        <v>3.0052290713575695E-3</v>
      </c>
      <c r="AN94" s="2"/>
      <c r="AQ94" s="2"/>
    </row>
    <row r="95" spans="1:43">
      <c r="A95" s="19">
        <f>A87*A$43+A89*A$45+A91*A$47+A93*A$49</f>
        <v>2.2520000000000002</v>
      </c>
      <c r="B95">
        <f>B94+1</f>
        <v>94</v>
      </c>
      <c r="C95" s="5">
        <f t="shared" si="81"/>
        <v>3.3903029883591242E-8</v>
      </c>
      <c r="D95" s="5">
        <f t="shared" si="82"/>
        <v>2.0074162431073752E-8</v>
      </c>
      <c r="E95" s="6">
        <f t="shared" si="83"/>
        <v>1.4843727886532868E-10</v>
      </c>
      <c r="F95" s="4">
        <f>F94-(C95+D95+E95)</f>
        <v>4.8564629355311957E-7</v>
      </c>
      <c r="G95" s="8">
        <f t="shared" si="72"/>
        <v>3.3903046348480039E-8</v>
      </c>
      <c r="H95" s="8">
        <f t="shared" si="72"/>
        <v>2.0074172180021067E-8</v>
      </c>
      <c r="I95" s="4">
        <f t="shared" si="72"/>
        <v>1.4843735095337799E-10</v>
      </c>
      <c r="J95" s="4">
        <f t="shared" si="84"/>
        <v>5.6589877685997247E-229</v>
      </c>
      <c r="K95" s="4">
        <f t="shared" si="85"/>
        <v>4.6470508687739387E-231</v>
      </c>
      <c r="L95" s="2">
        <f t="shared" si="73"/>
        <v>4.6470508687739386E-225</v>
      </c>
      <c r="M95" s="2">
        <f t="shared" si="86"/>
        <v>3.4999998105601127</v>
      </c>
      <c r="N95" s="2">
        <f t="shared" si="87"/>
        <v>3.4999393802826404</v>
      </c>
      <c r="O95" s="4">
        <f t="shared" si="88"/>
        <v>0.36209611945385412</v>
      </c>
      <c r="P95" s="1">
        <f t="shared" si="89"/>
        <v>0.32480544162951791</v>
      </c>
      <c r="Q95" s="1">
        <f t="shared" si="74"/>
        <v>123.42606781921681</v>
      </c>
      <c r="R95" s="2">
        <f t="shared" si="102"/>
        <v>1.0000019005299099E-2</v>
      </c>
      <c r="S95" s="2">
        <f t="shared" si="103"/>
        <v>1.0006081590705982E-2</v>
      </c>
      <c r="T95" s="2">
        <f t="shared" si="75"/>
        <v>2.8589299709236488E-3</v>
      </c>
      <c r="U95" s="2">
        <f t="shared" si="90"/>
        <v>1.343482129193444E-2</v>
      </c>
      <c r="V95" s="2">
        <f t="shared" si="91"/>
        <v>7.0000082574793836E-3</v>
      </c>
      <c r="W95" s="2">
        <f t="shared" si="92"/>
        <v>7.0026423477797363E-3</v>
      </c>
      <c r="X95" s="9">
        <f t="shared" si="93"/>
        <v>0.70026423477797362</v>
      </c>
      <c r="Y95" s="7">
        <f t="shared" si="94"/>
        <v>1.0848792784019378E-5</v>
      </c>
      <c r="Z95" s="7">
        <f t="shared" si="95"/>
        <v>6.42362730632726E-6</v>
      </c>
      <c r="AA95" s="7">
        <f t="shared" si="76"/>
        <v>2.5694509225309043E-6</v>
      </c>
      <c r="AB95" s="7">
        <f t="shared" si="96"/>
        <v>0.29999625067854729</v>
      </c>
      <c r="AC95" s="7">
        <f t="shared" si="97"/>
        <v>0.69998825389053398</v>
      </c>
      <c r="AD95" s="7">
        <f t="shared" si="77"/>
        <v>2.5694509225309043E-6</v>
      </c>
      <c r="AE95" s="2">
        <f t="shared" si="98"/>
        <v>4.749915524845324E-8</v>
      </c>
      <c r="AF95" s="8">
        <f t="shared" si="105"/>
        <v>0.11748974721359169</v>
      </c>
      <c r="AG95" s="2">
        <f t="shared" si="104"/>
        <v>3.4999393802826404</v>
      </c>
      <c r="AH95" s="2">
        <f t="shared" si="106"/>
        <v>0.11710380669904503</v>
      </c>
      <c r="AI95" s="9">
        <f t="shared" si="99"/>
        <v>0.27146531828721299</v>
      </c>
      <c r="AJ95" s="9">
        <f t="shared" si="78"/>
        <v>7.6010289120419641E-2</v>
      </c>
      <c r="AK95" s="9">
        <f t="shared" si="79"/>
        <v>0.61133989678280376</v>
      </c>
      <c r="AL95" s="2">
        <f t="shared" si="100"/>
        <v>3.0000146867528686E-3</v>
      </c>
      <c r="AM95" s="2">
        <f t="shared" si="101"/>
        <v>3.0046996797728053E-3</v>
      </c>
      <c r="AN95" s="2"/>
      <c r="AQ95" s="2"/>
    </row>
    <row r="96" spans="1:43">
      <c r="A96" t="s">
        <v>128</v>
      </c>
      <c r="B96">
        <f t="shared" si="80"/>
        <v>95</v>
      </c>
      <c r="C96" s="5">
        <f t="shared" si="81"/>
        <v>3.0503403562014127E-8</v>
      </c>
      <c r="D96" s="5">
        <f t="shared" si="82"/>
        <v>1.806122579329783E-8</v>
      </c>
      <c r="E96" s="6">
        <f t="shared" si="83"/>
        <v>1.3355273072710784E-10</v>
      </c>
      <c r="F96" s="4">
        <f t="shared" si="107"/>
        <v>4.3694811146708052E-7</v>
      </c>
      <c r="G96" s="8">
        <f t="shared" si="72"/>
        <v>3.0503416890424532E-8</v>
      </c>
      <c r="H96" s="8">
        <f t="shared" si="72"/>
        <v>1.8061233685119781E-8</v>
      </c>
      <c r="I96" s="4">
        <f t="shared" si="72"/>
        <v>1.3355278908274683E-10</v>
      </c>
      <c r="J96" s="4">
        <f t="shared" si="84"/>
        <v>2.040917408158131E-231</v>
      </c>
      <c r="K96" s="4">
        <f t="shared" si="85"/>
        <v>1.6759617448376115E-233</v>
      </c>
      <c r="L96" s="2">
        <f t="shared" si="73"/>
        <v>1.6759617448376115E-227</v>
      </c>
      <c r="M96" s="2">
        <f t="shared" si="86"/>
        <v>3.4999998295562138</v>
      </c>
      <c r="N96" s="2">
        <f t="shared" si="87"/>
        <v>3.4999454588356822</v>
      </c>
      <c r="O96" s="4">
        <f t="shared" si="88"/>
        <v>0.35779014463263387</v>
      </c>
      <c r="P96" s="1">
        <f t="shared" si="89"/>
        <v>0.32094292011019993</v>
      </c>
      <c r="Q96" s="1">
        <f t="shared" si="74"/>
        <v>121.95830964187597</v>
      </c>
      <c r="R96" s="2">
        <f t="shared" si="102"/>
        <v>1.0000016890405639E-2</v>
      </c>
      <c r="S96" s="2">
        <f t="shared" si="103"/>
        <v>1.0005404845841408E-2</v>
      </c>
      <c r="T96" s="2">
        <f t="shared" si="75"/>
        <v>2.8587316469696872E-3</v>
      </c>
      <c r="U96" s="2">
        <f t="shared" si="90"/>
        <v>1.3433889318466575E-2</v>
      </c>
      <c r="V96" s="2">
        <f t="shared" si="91"/>
        <v>7.0000074294599146E-3</v>
      </c>
      <c r="W96" s="2">
        <f t="shared" si="92"/>
        <v>7.0023773902406191E-3</v>
      </c>
      <c r="X96" s="9">
        <f t="shared" si="93"/>
        <v>0.70023773902406194</v>
      </c>
      <c r="Y96" s="7">
        <f t="shared" si="94"/>
        <v>9.7609460363318799E-6</v>
      </c>
      <c r="Z96" s="7">
        <f t="shared" si="95"/>
        <v>5.7795075215122948E-6</v>
      </c>
      <c r="AA96" s="7">
        <f t="shared" si="76"/>
        <v>2.3118030086049183E-6</v>
      </c>
      <c r="AB96" s="7">
        <f t="shared" si="96"/>
        <v>0.29999662663625115</v>
      </c>
      <c r="AC96" s="7">
        <f t="shared" si="97"/>
        <v>0.69998943171440942</v>
      </c>
      <c r="AD96" s="7">
        <f t="shared" si="77"/>
        <v>2.3118030086049183E-6</v>
      </c>
      <c r="AE96" s="2">
        <f t="shared" si="98"/>
        <v>4.2736247284071467E-8</v>
      </c>
      <c r="AF96" s="8">
        <f t="shared" si="105"/>
        <v>0.11748972044090066</v>
      </c>
      <c r="AG96" s="2">
        <f t="shared" si="104"/>
        <v>3.4999454588356822</v>
      </c>
      <c r="AH96" s="2">
        <f t="shared" si="106"/>
        <v>0.11710380669904503</v>
      </c>
      <c r="AI96" s="9">
        <f t="shared" si="99"/>
        <v>0.27117682872293725</v>
      </c>
      <c r="AJ96" s="9">
        <f t="shared" si="78"/>
        <v>7.5929512042422431E-2</v>
      </c>
      <c r="AK96" s="9">
        <f t="shared" si="79"/>
        <v>0.61069021828405479</v>
      </c>
      <c r="AL96" s="2">
        <f t="shared" si="100"/>
        <v>3.0000131998394589E-3</v>
      </c>
      <c r="AM96" s="2">
        <f t="shared" si="101"/>
        <v>3.0042238830100825E-3</v>
      </c>
      <c r="AN96" s="2"/>
      <c r="AQ96" s="2"/>
    </row>
    <row r="97" spans="1:43">
      <c r="A97">
        <v>0.3</v>
      </c>
      <c r="B97">
        <f t="shared" si="80"/>
        <v>96</v>
      </c>
      <c r="C97" s="5">
        <f t="shared" si="81"/>
        <v>2.7444674769833164E-8</v>
      </c>
      <c r="D97" s="5">
        <f t="shared" si="82"/>
        <v>1.6250136376874893E-8</v>
      </c>
      <c r="E97" s="6">
        <f t="shared" si="83"/>
        <v>1.2016073065344712E-10</v>
      </c>
      <c r="F97" s="4">
        <f t="shared" si="107"/>
        <v>3.9313313958971903E-7</v>
      </c>
      <c r="G97" s="8">
        <f t="shared" si="72"/>
        <v>2.7444685559248564E-8</v>
      </c>
      <c r="H97" s="8">
        <f t="shared" si="72"/>
        <v>1.6250142765344536E-8</v>
      </c>
      <c r="I97" s="4">
        <f t="shared" si="72"/>
        <v>1.2016077789263097E-10</v>
      </c>
      <c r="J97" s="4">
        <f t="shared" si="84"/>
        <v>7.3605811449802559E-234</v>
      </c>
      <c r="K97" s="4">
        <f t="shared" si="85"/>
        <v>6.0443663077443518E-236</v>
      </c>
      <c r="L97" s="2">
        <f t="shared" si="73"/>
        <v>6.0443663077443515E-230</v>
      </c>
      <c r="M97" s="2">
        <f t="shared" si="86"/>
        <v>3.4999998466474778</v>
      </c>
      <c r="N97" s="2">
        <f t="shared" si="87"/>
        <v>3.4999509278787939</v>
      </c>
      <c r="O97" s="4">
        <f t="shared" si="88"/>
        <v>0.35353537560502701</v>
      </c>
      <c r="P97" s="1">
        <f t="shared" si="89"/>
        <v>0.31712633092628967</v>
      </c>
      <c r="Q97" s="1">
        <f t="shared" si="74"/>
        <v>120.50800575199007</v>
      </c>
      <c r="R97" s="2">
        <f t="shared" si="102"/>
        <v>1.0000015010792139E-2</v>
      </c>
      <c r="S97" s="2">
        <f t="shared" si="103"/>
        <v>1.0004803386347478E-2</v>
      </c>
      <c r="T97" s="2">
        <f t="shared" si="75"/>
        <v>2.8585553319203428E-3</v>
      </c>
      <c r="U97" s="2">
        <f t="shared" si="90"/>
        <v>1.3433060770302362E-2</v>
      </c>
      <c r="V97" s="2">
        <f t="shared" si="91"/>
        <v>7.0000066844702362E-3</v>
      </c>
      <c r="W97" s="2">
        <f t="shared" si="92"/>
        <v>7.0021390005787706E-3</v>
      </c>
      <c r="X97" s="9">
        <f t="shared" si="93"/>
        <v>0.70021390005787709</v>
      </c>
      <c r="Y97" s="7">
        <f t="shared" si="94"/>
        <v>8.7821800831566573E-6</v>
      </c>
      <c r="Z97" s="7">
        <f t="shared" si="95"/>
        <v>5.1999750492374926E-6</v>
      </c>
      <c r="AA97" s="7">
        <f t="shared" si="76"/>
        <v>2.0799900196949972E-6</v>
      </c>
      <c r="AB97" s="7">
        <f t="shared" si="96"/>
        <v>0.29999696489584499</v>
      </c>
      <c r="AC97" s="7">
        <f t="shared" si="97"/>
        <v>0.69999049143528203</v>
      </c>
      <c r="AD97" s="7">
        <f t="shared" si="77"/>
        <v>2.0799900196949972E-6</v>
      </c>
      <c r="AE97" s="2">
        <f t="shared" si="98"/>
        <v>3.8450926614083893E-8</v>
      </c>
      <c r="AF97" s="8">
        <f t="shared" si="105"/>
        <v>0.11748969663929601</v>
      </c>
      <c r="AG97" s="2">
        <f t="shared" si="104"/>
        <v>3.4999509278787935</v>
      </c>
      <c r="AH97" s="2">
        <f t="shared" si="106"/>
        <v>0.11710380669904503</v>
      </c>
      <c r="AI97" s="9">
        <f t="shared" si="99"/>
        <v>0.27088864574010335</v>
      </c>
      <c r="AJ97" s="9">
        <f t="shared" si="78"/>
        <v>7.5848820807228948E-2</v>
      </c>
      <c r="AK97" s="9">
        <f t="shared" si="79"/>
        <v>0.61004123020671286</v>
      </c>
      <c r="AL97" s="2">
        <f t="shared" si="100"/>
        <v>3.0000118634638173E-3</v>
      </c>
      <c r="AM97" s="2">
        <f t="shared" si="101"/>
        <v>3.0037962553613284E-3</v>
      </c>
      <c r="AN97" s="2"/>
      <c r="AQ97" s="2"/>
    </row>
    <row r="98" spans="1:43">
      <c r="A98" t="s">
        <v>131</v>
      </c>
      <c r="B98">
        <f t="shared" si="80"/>
        <v>97</v>
      </c>
      <c r="C98" s="5">
        <f t="shared" si="81"/>
        <v>2.4692660007288145E-8</v>
      </c>
      <c r="D98" s="5">
        <f t="shared" si="82"/>
        <v>1.4620653951683761E-8</v>
      </c>
      <c r="E98" s="6">
        <f t="shared" si="83"/>
        <v>1.081116133871727E-10</v>
      </c>
      <c r="F98" s="4">
        <f t="shared" si="107"/>
        <v>3.5371171401735997E-7</v>
      </c>
      <c r="G98" s="8">
        <f t="shared" si="72"/>
        <v>2.469266874137433E-8</v>
      </c>
      <c r="H98" s="8">
        <f t="shared" si="72"/>
        <v>1.462065912318216E-8</v>
      </c>
      <c r="I98" s="4">
        <f t="shared" si="72"/>
        <v>1.081116516275303E-10</v>
      </c>
      <c r="J98" s="4">
        <f t="shared" si="84"/>
        <v>2.6545981025627622E-236</v>
      </c>
      <c r="K98" s="4">
        <f t="shared" si="85"/>
        <v>2.1799044145685436E-238</v>
      </c>
      <c r="L98" s="2">
        <f t="shared" ref="L98:L101" si="108">$A$27*K98</f>
        <v>2.1799044145685436E-232</v>
      </c>
      <c r="M98" s="2">
        <f t="shared" si="86"/>
        <v>3.4999998620249126</v>
      </c>
      <c r="N98" s="2">
        <f t="shared" si="87"/>
        <v>3.4999558485273492</v>
      </c>
      <c r="O98" s="4">
        <f t="shared" si="88"/>
        <v>0.34933120344195051</v>
      </c>
      <c r="P98" s="1">
        <f t="shared" si="89"/>
        <v>0.31335512785961717</v>
      </c>
      <c r="Q98" s="1">
        <f t="shared" ref="Q98:Q101" si="109">$A$29*P98</f>
        <v>119.07494858665453</v>
      </c>
      <c r="R98" s="2">
        <f t="shared" si="102"/>
        <v>1.0000013340290262E-2</v>
      </c>
      <c r="S98" s="2">
        <f t="shared" si="103"/>
        <v>1.0004268839201269E-2</v>
      </c>
      <c r="T98" s="2">
        <f t="shared" ref="T98:T101" si="110">S98/N98</f>
        <v>2.8583985833451849E-3</v>
      </c>
      <c r="U98" s="2">
        <f t="shared" si="90"/>
        <v>1.3432324169855191E-2</v>
      </c>
      <c r="V98" s="2">
        <f t="shared" si="91"/>
        <v>7.0000060141845082E-3</v>
      </c>
      <c r="W98" s="2">
        <f t="shared" si="92"/>
        <v>7.0019245148412535E-3</v>
      </c>
      <c r="X98" s="9">
        <f t="shared" si="93"/>
        <v>0.70019245148412534</v>
      </c>
      <c r="Y98" s="7">
        <f t="shared" si="94"/>
        <v>7.9015574265580484E-6</v>
      </c>
      <c r="Z98" s="7">
        <f t="shared" si="95"/>
        <v>4.678553739409368E-6</v>
      </c>
      <c r="AA98" s="7">
        <f t="shared" si="76"/>
        <v>1.8714214957637473E-6</v>
      </c>
      <c r="AB98" s="7">
        <f t="shared" si="96"/>
        <v>0.29999726923730685</v>
      </c>
      <c r="AC98" s="7">
        <f t="shared" si="97"/>
        <v>0.69999144489530418</v>
      </c>
      <c r="AD98" s="7">
        <f t="shared" si="77"/>
        <v>1.8714214957637473E-6</v>
      </c>
      <c r="AE98" s="2">
        <f t="shared" si="98"/>
        <v>3.4595305706410378E-8</v>
      </c>
      <c r="AF98" s="8">
        <f t="shared" si="105"/>
        <v>0.1174896754790625</v>
      </c>
      <c r="AG98" s="2">
        <f t="shared" si="104"/>
        <v>3.4999558485273492</v>
      </c>
      <c r="AH98" s="2">
        <f t="shared" si="106"/>
        <v>0.11710380669904503</v>
      </c>
      <c r="AI98" s="9">
        <f t="shared" si="99"/>
        <v>0.27060076901290342</v>
      </c>
      <c r="AJ98" s="9">
        <f t="shared" ref="AJ98:AJ101" si="111">AI98*A$85</f>
        <v>7.576821532361297E-2</v>
      </c>
      <c r="AK98" s="9">
        <f t="shared" si="79"/>
        <v>0.60939293181705856</v>
      </c>
      <c r="AL98" s="2">
        <f t="shared" si="100"/>
        <v>3.0000106623852231E-3</v>
      </c>
      <c r="AM98" s="2">
        <f t="shared" si="101"/>
        <v>3.0034119203649948E-3</v>
      </c>
      <c r="AN98" s="2"/>
    </row>
    <row r="99" spans="1:43">
      <c r="A99">
        <v>3.0000000000000001E-3</v>
      </c>
      <c r="B99">
        <f t="shared" si="80"/>
        <v>98</v>
      </c>
      <c r="C99" s="5">
        <f t="shared" si="81"/>
        <v>2.2216603525057326E-8</v>
      </c>
      <c r="D99" s="5">
        <f t="shared" si="82"/>
        <v>1.3154567876678672E-8</v>
      </c>
      <c r="E99" s="6">
        <f t="shared" si="83"/>
        <v>9.7270721354773965E-11</v>
      </c>
      <c r="F99" s="4">
        <f t="shared" si="107"/>
        <v>3.182432718942692E-7</v>
      </c>
      <c r="G99" s="8">
        <f t="shared" si="72"/>
        <v>2.2216610595344172E-8</v>
      </c>
      <c r="H99" s="8">
        <f t="shared" si="72"/>
        <v>1.3154572063032725E-8</v>
      </c>
      <c r="I99" s="4">
        <f t="shared" si="72"/>
        <v>9.7270752310536435E-11</v>
      </c>
      <c r="J99" s="4">
        <f t="shared" si="84"/>
        <v>9.5738243317046138E-239</v>
      </c>
      <c r="K99" s="4">
        <f t="shared" si="85"/>
        <v>7.8618386357010516E-241</v>
      </c>
      <c r="L99" s="2">
        <f t="shared" si="108"/>
        <v>7.8618386357010513E-235</v>
      </c>
      <c r="M99" s="2">
        <f t="shared" si="86"/>
        <v>3.4999998758603739</v>
      </c>
      <c r="N99" s="2">
        <f t="shared" si="87"/>
        <v>3.4999602757689954</v>
      </c>
      <c r="O99" s="4">
        <f t="shared" si="88"/>
        <v>0.34517702645558451</v>
      </c>
      <c r="P99" s="1">
        <f t="shared" si="89"/>
        <v>0.30962877118752991</v>
      </c>
      <c r="Q99" s="1">
        <f t="shared" si="109"/>
        <v>117.65893305126136</v>
      </c>
      <c r="R99" s="2">
        <f t="shared" si="102"/>
        <v>1.0000011855641536E-2</v>
      </c>
      <c r="S99" s="2">
        <f t="shared" si="103"/>
        <v>1.0003793762367852E-2</v>
      </c>
      <c r="T99" s="2">
        <f t="shared" si="110"/>
        <v>2.8582592298622201E-3</v>
      </c>
      <c r="U99" s="2">
        <f t="shared" si="90"/>
        <v>1.3431669313262312E-2</v>
      </c>
      <c r="V99" s="2">
        <f t="shared" si="91"/>
        <v>7.0000054111117741E-3</v>
      </c>
      <c r="W99" s="2">
        <f t="shared" si="92"/>
        <v>7.0017315361761623E-3</v>
      </c>
      <c r="X99" s="9">
        <f t="shared" si="93"/>
        <v>0.70017315361761623</v>
      </c>
      <c r="Y99" s="7">
        <f t="shared" si="94"/>
        <v>7.1092372159629423E-6</v>
      </c>
      <c r="Z99" s="7">
        <f t="shared" si="95"/>
        <v>4.2094167726096343E-6</v>
      </c>
      <c r="AA99" s="7">
        <f t="shared" si="76"/>
        <v>1.6837667090438538E-6</v>
      </c>
      <c r="AB99" s="7">
        <f t="shared" si="96"/>
        <v>0.2999975430616158</v>
      </c>
      <c r="AC99" s="7">
        <f t="shared" si="97"/>
        <v>0.69999230274927626</v>
      </c>
      <c r="AD99" s="7">
        <f t="shared" si="77"/>
        <v>1.6837667090438538E-6</v>
      </c>
      <c r="AE99" s="2">
        <f t="shared" si="98"/>
        <v>3.1126298468574576E-8</v>
      </c>
      <c r="AF99" s="8">
        <f t="shared" si="105"/>
        <v>0.11748965666707499</v>
      </c>
      <c r="AG99" s="2">
        <f t="shared" si="104"/>
        <v>3.4999602757689954</v>
      </c>
      <c r="AH99" s="2">
        <f t="shared" si="106"/>
        <v>0.11710380669904503</v>
      </c>
      <c r="AI99" s="9">
        <f t="shared" si="99"/>
        <v>0.27031319821587585</v>
      </c>
      <c r="AJ99" s="9">
        <f t="shared" si="111"/>
        <v>7.568769550044524E-2</v>
      </c>
      <c r="AK99" s="9">
        <f t="shared" si="79"/>
        <v>0.60874532238215251</v>
      </c>
      <c r="AL99" s="2">
        <f t="shared" si="100"/>
        <v>3.0000095829059584E-3</v>
      </c>
      <c r="AM99" s="2">
        <f t="shared" si="101"/>
        <v>3.003066495211064E-3</v>
      </c>
      <c r="AN99" s="2"/>
    </row>
    <row r="100" spans="1:43">
      <c r="A100" t="s">
        <v>303</v>
      </c>
      <c r="B100">
        <f t="shared" si="80"/>
        <v>99</v>
      </c>
      <c r="C100" s="5">
        <f t="shared" si="81"/>
        <v>1.9988833606582205E-8</v>
      </c>
      <c r="D100" s="5">
        <f t="shared" si="82"/>
        <v>1.1835493582844719E-8</v>
      </c>
      <c r="E100" s="6">
        <f t="shared" si="83"/>
        <v>8.7516899770924006E-11</v>
      </c>
      <c r="F100" s="4">
        <f t="shared" si="107"/>
        <v>2.8633142780507134E-7</v>
      </c>
      <c r="G100" s="8">
        <f t="shared" si="72"/>
        <v>1.998883933001511E-8</v>
      </c>
      <c r="H100" s="8">
        <f t="shared" si="72"/>
        <v>1.1835496971719465E-8</v>
      </c>
      <c r="I100" s="4">
        <f t="shared" si="72"/>
        <v>8.7516924829770043E-11</v>
      </c>
      <c r="J100" s="4">
        <f t="shared" si="84"/>
        <v>3.4528056147501993E-241</v>
      </c>
      <c r="K100" s="4">
        <f t="shared" si="85"/>
        <v>2.8353769239021968E-243</v>
      </c>
      <c r="L100" s="2">
        <f t="shared" si="108"/>
        <v>2.8353769239021969E-237</v>
      </c>
      <c r="M100" s="2">
        <f t="shared" si="86"/>
        <v>3.4999998883084813</v>
      </c>
      <c r="N100" s="2">
        <f t="shared" si="87"/>
        <v>3.4999642590779914</v>
      </c>
      <c r="O100" s="4">
        <f t="shared" si="88"/>
        <v>0.3410722501132607</v>
      </c>
      <c r="P100" s="1">
        <f t="shared" si="89"/>
        <v>0.30594672760564945</v>
      </c>
      <c r="Q100" s="1">
        <f t="shared" si="109"/>
        <v>116.25975649014678</v>
      </c>
      <c r="R100" s="2">
        <f t="shared" si="102"/>
        <v>1.0000010536173854E-2</v>
      </c>
      <c r="S100" s="2">
        <f t="shared" si="103"/>
        <v>1.0003371541311416E-2</v>
      </c>
      <c r="T100" s="2">
        <f t="shared" si="110"/>
        <v>2.8581353410582089E-3</v>
      </c>
      <c r="U100" s="2">
        <f t="shared" si="90"/>
        <v>1.3431087129032937E-2</v>
      </c>
      <c r="V100" s="2">
        <f t="shared" si="91"/>
        <v>7.0000048685122298E-3</v>
      </c>
      <c r="W100" s="2">
        <f t="shared" si="92"/>
        <v>7.0015579080541807E-3</v>
      </c>
      <c r="X100" s="9">
        <f t="shared" si="93"/>
        <v>0.70015579080541812</v>
      </c>
      <c r="Y100" s="7">
        <f t="shared" si="94"/>
        <v>6.3963653028464248E-6</v>
      </c>
      <c r="Z100" s="7">
        <f t="shared" si="95"/>
        <v>3.7873215608959068E-6</v>
      </c>
      <c r="AA100" s="7">
        <f t="shared" si="76"/>
        <v>1.5149286243583629E-6</v>
      </c>
      <c r="AB100" s="7">
        <f t="shared" si="96"/>
        <v>0.29999778942874838</v>
      </c>
      <c r="AC100" s="7">
        <f t="shared" si="97"/>
        <v>0.69999307458368454</v>
      </c>
      <c r="AD100" s="7">
        <f t="shared" si="77"/>
        <v>1.5149286243583629E-6</v>
      </c>
      <c r="AE100" s="2">
        <f t="shared" si="98"/>
        <v>2.8005138875291398E-8</v>
      </c>
      <c r="AF100" s="8">
        <f t="shared" si="105"/>
        <v>0.11748963994273783</v>
      </c>
      <c r="AG100" s="2">
        <f t="shared" si="104"/>
        <v>3.4999642590779905</v>
      </c>
      <c r="AH100" s="2">
        <f t="shared" si="106"/>
        <v>0.11710380669904503</v>
      </c>
      <c r="AI100" s="9">
        <f t="shared" si="99"/>
        <v>0.27002593302390476</v>
      </c>
      <c r="AJ100" s="9">
        <f t="shared" si="111"/>
        <v>7.5607261246693341E-2</v>
      </c>
      <c r="AK100" s="9">
        <f t="shared" si="79"/>
        <v>0.6080984011698336</v>
      </c>
      <c r="AL100" s="2">
        <f t="shared" si="100"/>
        <v>3.0000086127150889E-3</v>
      </c>
      <c r="AM100" s="2">
        <f t="shared" si="101"/>
        <v>3.0027560407723708E-3</v>
      </c>
      <c r="AN100" s="2"/>
    </row>
    <row r="101" spans="1:43">
      <c r="A101">
        <v>0.5</v>
      </c>
      <c r="B101">
        <f t="shared" si="80"/>
        <v>100</v>
      </c>
      <c r="C101" s="5">
        <f t="shared" si="81"/>
        <v>1.7984453316682173E-8</v>
      </c>
      <c r="D101" s="5">
        <f t="shared" si="82"/>
        <v>1.0648689463824965E-8</v>
      </c>
      <c r="E101" s="6">
        <f t="shared" si="83"/>
        <v>7.8741142646394594E-11</v>
      </c>
      <c r="F101" s="4">
        <f t="shared" si="107"/>
        <v>2.5761954388191782E-7</v>
      </c>
      <c r="G101" s="8">
        <f t="shared" si="72"/>
        <v>1.7984457949830028E-8</v>
      </c>
      <c r="H101" s="8">
        <f t="shared" si="72"/>
        <v>1.0648692207136194E-8</v>
      </c>
      <c r="I101" s="4">
        <f t="shared" si="72"/>
        <v>7.8741162931657081E-11</v>
      </c>
      <c r="J101" s="4">
        <f t="shared" si="84"/>
        <v>1.2452564618059812E-243</v>
      </c>
      <c r="K101" s="4">
        <f t="shared" si="85"/>
        <v>1.0225804259184217E-245</v>
      </c>
      <c r="L101" s="2">
        <f t="shared" si="108"/>
        <v>1.0225804259184217E-239</v>
      </c>
      <c r="M101" s="2">
        <f t="shared" si="86"/>
        <v>3.4999998995083548</v>
      </c>
      <c r="N101" s="2">
        <f t="shared" si="87"/>
        <v>3.4999678429679668</v>
      </c>
      <c r="O101" s="4">
        <f t="shared" si="88"/>
        <v>0.33701628695237457</v>
      </c>
      <c r="P101" s="1">
        <f t="shared" si="89"/>
        <v>0.30230847015154672</v>
      </c>
      <c r="Q101" s="1">
        <f t="shared" si="109"/>
        <v>114.87721865758775</v>
      </c>
      <c r="R101" s="2">
        <f t="shared" si="102"/>
        <v>1.0000009363513907E-2</v>
      </c>
      <c r="S101" s="2">
        <f t="shared" si="103"/>
        <v>1.0002996297006942E-2</v>
      </c>
      <c r="T101" s="2">
        <f t="shared" si="110"/>
        <v>2.8580252007471066E-3</v>
      </c>
      <c r="U101" s="2">
        <f t="shared" si="90"/>
        <v>1.3430569552383019E-2</v>
      </c>
      <c r="V101" s="2">
        <f t="shared" si="91"/>
        <v>7.0000043803219144E-3</v>
      </c>
      <c r="W101" s="2">
        <f t="shared" si="92"/>
        <v>7.0014016901743725E-3</v>
      </c>
      <c r="X101" s="9">
        <f t="shared" si="93"/>
        <v>0.70014016901743725</v>
      </c>
      <c r="Y101" s="7">
        <f t="shared" si="94"/>
        <v>5.7549753161836441E-6</v>
      </c>
      <c r="Z101" s="7">
        <f t="shared" si="95"/>
        <v>3.4075511740561027E-6</v>
      </c>
      <c r="AA101" s="7">
        <f t="shared" si="76"/>
        <v>1.3630204696224413E-6</v>
      </c>
      <c r="AB101" s="7">
        <f t="shared" si="96"/>
        <v>0.29999801109186708</v>
      </c>
      <c r="AC101" s="7">
        <f t="shared" si="97"/>
        <v>0.69999376902380872</v>
      </c>
      <c r="AD101" s="7">
        <f t="shared" si="77"/>
        <v>1.3630204696224413E-6</v>
      </c>
      <c r="AE101" s="2">
        <f t="shared" si="98"/>
        <v>2.5196947848159296E-8</v>
      </c>
      <c r="AF101" s="8">
        <f t="shared" si="105"/>
        <v>0.11748962507437491</v>
      </c>
      <c r="AG101" s="2">
        <f t="shared" si="104"/>
        <v>3.4999678429679668</v>
      </c>
      <c r="AH101" s="2">
        <f t="shared" si="106"/>
        <v>0.11710380669904503</v>
      </c>
      <c r="AI101" s="9">
        <f t="shared" si="99"/>
        <v>0.26973897311221989</v>
      </c>
      <c r="AJ101" s="9">
        <f t="shared" si="111"/>
        <v>7.5526912471421584E-2</v>
      </c>
      <c r="AK101" s="9">
        <f t="shared" si="79"/>
        <v>0.60745216744871922</v>
      </c>
      <c r="AL101" s="2">
        <f t="shared" si="100"/>
        <v>3.0000077407480634E-3</v>
      </c>
      <c r="AM101" s="2">
        <f t="shared" si="101"/>
        <v>3.0024770166930392E-3</v>
      </c>
      <c r="AN101" s="2"/>
    </row>
    <row r="102" spans="1:43">
      <c r="A102" t="s">
        <v>264</v>
      </c>
    </row>
    <row r="103" spans="1:43">
      <c r="A103">
        <v>0.05</v>
      </c>
    </row>
    <row r="104" spans="1:43">
      <c r="A104" s="19" t="s">
        <v>169</v>
      </c>
    </row>
    <row r="105" spans="1:43">
      <c r="A105" s="22">
        <f>$A$3/(1-$A$7)</f>
        <v>1111.1111111111111</v>
      </c>
    </row>
    <row r="106" spans="1:43">
      <c r="A106" s="19" t="s">
        <v>141</v>
      </c>
    </row>
    <row r="107" spans="1:43">
      <c r="A107" s="23">
        <f>0.000001 *($A$105-$A$3)*(56+32)/32</f>
        <v>3.0555555555555544E-4</v>
      </c>
    </row>
    <row r="118" spans="1:1">
      <c r="A118" t="s">
        <v>189</v>
      </c>
    </row>
    <row r="119" spans="1:1">
      <c r="A119" t="s">
        <v>190</v>
      </c>
    </row>
    <row r="121" spans="1:1">
      <c r="A121" t="s">
        <v>209</v>
      </c>
    </row>
    <row r="122" spans="1:1">
      <c r="A122" t="s">
        <v>210</v>
      </c>
    </row>
  </sheetData>
  <phoneticPr fontId="4" type="noConversion"/>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9"/>
  <sheetViews>
    <sheetView workbookViewId="0">
      <selection activeCell="B1" sqref="B1"/>
    </sheetView>
  </sheetViews>
  <sheetFormatPr baseColWidth="10" defaultRowHeight="13" x14ac:dyDescent="0"/>
  <cols>
    <col min="1" max="1" width="10.7109375" style="20"/>
    <col min="2" max="2" width="235.5703125" style="20" customWidth="1"/>
  </cols>
  <sheetData>
    <row r="1" spans="1:2" ht="20" customHeight="1">
      <c r="A1" s="34"/>
      <c r="B1" s="34" t="s">
        <v>314</v>
      </c>
    </row>
    <row r="2" spans="1:2" ht="20" customHeight="1">
      <c r="A2" s="34"/>
      <c r="B2" t="s">
        <v>318</v>
      </c>
    </row>
    <row r="3" spans="1:2" ht="20" customHeight="1">
      <c r="A3" s="34"/>
      <c r="B3" t="s">
        <v>72</v>
      </c>
    </row>
    <row r="4" spans="1:2" ht="20" customHeight="1">
      <c r="A4" s="34"/>
      <c r="B4" t="s">
        <v>73</v>
      </c>
    </row>
    <row r="5" spans="1:2" ht="20" customHeight="1">
      <c r="A5" s="34"/>
      <c r="B5" t="s">
        <v>319</v>
      </c>
    </row>
    <row r="6" spans="1:2" ht="20" customHeight="1">
      <c r="A6" s="34"/>
      <c r="B6" t="s">
        <v>2</v>
      </c>
    </row>
    <row r="7" spans="1:2" ht="20" customHeight="1">
      <c r="A7" s="34"/>
      <c r="B7" t="s">
        <v>81</v>
      </c>
    </row>
    <row r="8" spans="1:2" ht="20" customHeight="1">
      <c r="A8" s="34"/>
      <c r="B8" t="s">
        <v>0</v>
      </c>
    </row>
    <row r="9" spans="1:2" ht="20" customHeight="1">
      <c r="A9" s="34"/>
      <c r="B9" t="s">
        <v>1</v>
      </c>
    </row>
    <row r="10" spans="1:2" ht="20" customHeight="1">
      <c r="A10" s="34"/>
      <c r="B10" t="s">
        <v>316</v>
      </c>
    </row>
    <row r="11" spans="1:2" ht="26" customHeight="1"/>
    <row r="12" spans="1:2" s="32" customFormat="1" ht="40" customHeight="1">
      <c r="A12" s="34" t="s">
        <v>151</v>
      </c>
      <c r="B12" s="34" t="s">
        <v>315</v>
      </c>
    </row>
    <row r="13" spans="1:2" ht="40" customHeight="1">
      <c r="A13" s="25" t="s">
        <v>194</v>
      </c>
    </row>
    <row r="14" spans="1:2" ht="40" customHeight="1">
      <c r="A14" s="20" t="s">
        <v>193</v>
      </c>
      <c r="B14" s="20" t="s">
        <v>207</v>
      </c>
    </row>
    <row r="15" spans="1:2" ht="40" customHeight="1">
      <c r="A15" s="20" t="s">
        <v>195</v>
      </c>
      <c r="B15" s="20" t="s">
        <v>208</v>
      </c>
    </row>
    <row r="16" spans="1:2" ht="40" customHeight="1">
      <c r="A16" s="20" t="s">
        <v>196</v>
      </c>
      <c r="B16" s="20" t="s">
        <v>197</v>
      </c>
    </row>
    <row r="17" spans="1:2" ht="40" customHeight="1">
      <c r="A17" s="20" t="s">
        <v>198</v>
      </c>
      <c r="B17" s="20" t="s">
        <v>199</v>
      </c>
    </row>
    <row r="18" spans="1:2" ht="40" customHeight="1">
      <c r="A18" s="20" t="s">
        <v>202</v>
      </c>
      <c r="B18" s="20" t="s">
        <v>200</v>
      </c>
    </row>
    <row r="19" spans="1:2" ht="40" customHeight="1">
      <c r="A19" s="20" t="s">
        <v>203</v>
      </c>
      <c r="B19" s="20" t="s">
        <v>201</v>
      </c>
    </row>
    <row r="20" spans="1:2" ht="40" customHeight="1">
      <c r="A20" s="20" t="s">
        <v>170</v>
      </c>
      <c r="B20" s="20" t="s">
        <v>206</v>
      </c>
    </row>
    <row r="21" spans="1:2" ht="40" customHeight="1">
      <c r="A21" s="20" t="s">
        <v>204</v>
      </c>
      <c r="B21" s="20" t="s">
        <v>155</v>
      </c>
    </row>
    <row r="22" spans="1:2" ht="40" customHeight="1">
      <c r="A22" s="20" t="s">
        <v>205</v>
      </c>
      <c r="B22" s="20" t="s">
        <v>156</v>
      </c>
    </row>
    <row r="23" spans="1:2" ht="40" customHeight="1"/>
    <row r="24" spans="1:2" ht="40" customHeight="1">
      <c r="A24" s="20" t="s">
        <v>152</v>
      </c>
      <c r="B24" s="20" t="s">
        <v>69</v>
      </c>
    </row>
    <row r="25" spans="1:2" ht="40" customHeight="1">
      <c r="A25" s="20" t="s">
        <v>153</v>
      </c>
      <c r="B25" s="20" t="s">
        <v>242</v>
      </c>
    </row>
    <row r="26" spans="1:2" ht="40" customHeight="1">
      <c r="A26" s="20" t="s">
        <v>154</v>
      </c>
      <c r="B26" s="20" t="s">
        <v>160</v>
      </c>
    </row>
    <row r="27" spans="1:2" ht="40" customHeight="1">
      <c r="A27" s="20" t="s">
        <v>157</v>
      </c>
      <c r="B27" s="20" t="s">
        <v>175</v>
      </c>
    </row>
    <row r="28" spans="1:2" ht="40" customHeight="1">
      <c r="A28" s="20" t="s">
        <v>158</v>
      </c>
      <c r="B28" s="20" t="s">
        <v>243</v>
      </c>
    </row>
    <row r="29" spans="1:2" ht="40" customHeight="1">
      <c r="A29" s="20" t="s">
        <v>159</v>
      </c>
      <c r="B29" s="20" t="s">
        <v>163</v>
      </c>
    </row>
    <row r="30" spans="1:2" ht="40" customHeight="1">
      <c r="A30" s="20" t="s">
        <v>161</v>
      </c>
      <c r="B30" s="20" t="s">
        <v>165</v>
      </c>
    </row>
    <row r="31" spans="1:2" ht="40" customHeight="1">
      <c r="A31" s="20" t="s">
        <v>162</v>
      </c>
      <c r="B31" s="20" t="s">
        <v>166</v>
      </c>
    </row>
    <row r="32" spans="1:2" ht="40" customHeight="1">
      <c r="A32" s="20" t="s">
        <v>164</v>
      </c>
      <c r="B32" s="20" t="s">
        <v>174</v>
      </c>
    </row>
    <row r="33" spans="1:2" ht="40" customHeight="1">
      <c r="A33" s="20" t="s">
        <v>167</v>
      </c>
      <c r="B33" s="20" t="s">
        <v>171</v>
      </c>
    </row>
    <row r="34" spans="1:2" ht="40" customHeight="1">
      <c r="A34" s="20" t="s">
        <v>168</v>
      </c>
      <c r="B34" s="20" t="s">
        <v>172</v>
      </c>
    </row>
    <row r="35" spans="1:2" ht="40" customHeight="1">
      <c r="A35" s="20" t="s">
        <v>173</v>
      </c>
      <c r="B35" s="20" t="s">
        <v>236</v>
      </c>
    </row>
    <row r="36" spans="1:2" ht="40" customHeight="1">
      <c r="A36" s="20" t="s">
        <v>211</v>
      </c>
      <c r="B36" s="20" t="s">
        <v>212</v>
      </c>
    </row>
    <row r="37" spans="1:2" ht="40" customHeight="1">
      <c r="A37" s="20" t="s">
        <v>213</v>
      </c>
      <c r="B37" s="20" t="s">
        <v>214</v>
      </c>
    </row>
    <row r="38" spans="1:2" ht="40" customHeight="1">
      <c r="A38" s="20" t="s">
        <v>215</v>
      </c>
      <c r="B38" s="20" t="s">
        <v>219</v>
      </c>
    </row>
    <row r="39" spans="1:2" ht="40" customHeight="1">
      <c r="A39" s="20" t="s">
        <v>216</v>
      </c>
      <c r="B39" s="20" t="s">
        <v>220</v>
      </c>
    </row>
    <row r="40" spans="1:2" ht="40" customHeight="1">
      <c r="A40" s="20" t="s">
        <v>217</v>
      </c>
      <c r="B40" s="20" t="s">
        <v>221</v>
      </c>
    </row>
    <row r="41" spans="1:2" ht="40" customHeight="1">
      <c r="A41" s="20" t="s">
        <v>218</v>
      </c>
      <c r="B41" s="20" t="s">
        <v>222</v>
      </c>
    </row>
    <row r="42" spans="1:2" ht="40" customHeight="1">
      <c r="A42" s="20" t="s">
        <v>225</v>
      </c>
      <c r="B42" s="20" t="s">
        <v>227</v>
      </c>
    </row>
    <row r="43" spans="1:2" ht="40" customHeight="1">
      <c r="A43" s="20" t="s">
        <v>228</v>
      </c>
      <c r="B43" s="20" t="s">
        <v>226</v>
      </c>
    </row>
    <row r="44" spans="1:2" ht="40" customHeight="1">
      <c r="A44" s="20" t="s">
        <v>229</v>
      </c>
      <c r="B44" s="20" t="s">
        <v>237</v>
      </c>
    </row>
    <row r="45" spans="1:2" ht="40" customHeight="1">
      <c r="A45" s="20" t="s">
        <v>230</v>
      </c>
      <c r="B45" s="20" t="s">
        <v>238</v>
      </c>
    </row>
    <row r="46" spans="1:2" ht="40" customHeight="1">
      <c r="A46" s="20" t="s">
        <v>231</v>
      </c>
      <c r="B46" s="20" t="s">
        <v>235</v>
      </c>
    </row>
    <row r="47" spans="1:2" ht="40" customHeight="1">
      <c r="A47" s="20" t="s">
        <v>232</v>
      </c>
      <c r="B47" s="20" t="s">
        <v>261</v>
      </c>
    </row>
    <row r="48" spans="1:2" ht="40" customHeight="1">
      <c r="A48" s="20" t="s">
        <v>233</v>
      </c>
      <c r="B48" s="20" t="s">
        <v>239</v>
      </c>
    </row>
    <row r="49" spans="1:2" ht="40" customHeight="1">
      <c r="A49" s="20" t="s">
        <v>244</v>
      </c>
      <c r="B49" s="20" t="s">
        <v>257</v>
      </c>
    </row>
    <row r="50" spans="1:2" ht="40" customHeight="1">
      <c r="A50" s="20" t="s">
        <v>245</v>
      </c>
      <c r="B50" s="20" t="s">
        <v>258</v>
      </c>
    </row>
    <row r="51" spans="1:2" ht="40" customHeight="1">
      <c r="A51" s="20" t="s">
        <v>246</v>
      </c>
      <c r="B51" s="20" t="s">
        <v>259</v>
      </c>
    </row>
    <row r="52" spans="1:2" ht="40" customHeight="1">
      <c r="A52" s="20" t="s">
        <v>247</v>
      </c>
      <c r="B52" s="20" t="s">
        <v>260</v>
      </c>
    </row>
    <row r="53" spans="1:2" ht="40" customHeight="1">
      <c r="A53" s="20" t="s">
        <v>248</v>
      </c>
      <c r="B53" s="20" t="s">
        <v>262</v>
      </c>
    </row>
    <row r="54" spans="1:2" ht="40" customHeight="1">
      <c r="A54" s="20" t="s">
        <v>249</v>
      </c>
      <c r="B54" s="20" t="s">
        <v>263</v>
      </c>
    </row>
    <row r="55" spans="1:2" ht="40" customHeight="1">
      <c r="A55" s="20" t="s">
        <v>250</v>
      </c>
      <c r="B55" s="20" t="s">
        <v>268</v>
      </c>
    </row>
    <row r="56" spans="1:2" ht="40" customHeight="1">
      <c r="A56" s="20" t="s">
        <v>251</v>
      </c>
      <c r="B56" s="20" t="s">
        <v>270</v>
      </c>
    </row>
    <row r="57" spans="1:2" ht="40" customHeight="1">
      <c r="A57" s="20" t="s">
        <v>252</v>
      </c>
      <c r="B57" s="20" t="s">
        <v>271</v>
      </c>
    </row>
    <row r="58" spans="1:2" ht="40" customHeight="1">
      <c r="A58" s="20" t="s">
        <v>253</v>
      </c>
      <c r="B58" s="20" t="s">
        <v>272</v>
      </c>
    </row>
    <row r="59" spans="1:2" ht="40" customHeight="1">
      <c r="A59" s="20" t="s">
        <v>254</v>
      </c>
      <c r="B59" s="20" t="s">
        <v>273</v>
      </c>
    </row>
    <row r="60" spans="1:2" ht="40" customHeight="1">
      <c r="A60" s="20" t="s">
        <v>255</v>
      </c>
      <c r="B60" s="20" t="s">
        <v>274</v>
      </c>
    </row>
    <row r="61" spans="1:2" ht="40" customHeight="1">
      <c r="A61" s="20" t="s">
        <v>256</v>
      </c>
      <c r="B61" s="20" t="s">
        <v>275</v>
      </c>
    </row>
    <row r="62" spans="1:2" ht="40" customHeight="1">
      <c r="B62" s="20" t="s">
        <v>285</v>
      </c>
    </row>
    <row r="63" spans="1:2" ht="40" customHeight="1">
      <c r="A63" s="20" t="s">
        <v>276</v>
      </c>
      <c r="B63" s="20" t="s">
        <v>85</v>
      </c>
    </row>
    <row r="64" spans="1:2" ht="40" customHeight="1">
      <c r="A64" s="20" t="s">
        <v>277</v>
      </c>
      <c r="B64" s="20" t="s">
        <v>88</v>
      </c>
    </row>
    <row r="65" spans="1:2" ht="40" customHeight="1">
      <c r="A65" s="20" t="s">
        <v>278</v>
      </c>
      <c r="B65" s="20" t="s">
        <v>282</v>
      </c>
    </row>
    <row r="66" spans="1:2" ht="40" customHeight="1">
      <c r="A66" s="20" t="s">
        <v>279</v>
      </c>
      <c r="B66" s="20" t="s">
        <v>284</v>
      </c>
    </row>
    <row r="67" spans="1:2" ht="40" customHeight="1">
      <c r="A67" s="20" t="s">
        <v>280</v>
      </c>
      <c r="B67" s="20" t="s">
        <v>283</v>
      </c>
    </row>
    <row r="68" spans="1:2" ht="40" customHeight="1">
      <c r="A68" s="20" t="s">
        <v>281</v>
      </c>
      <c r="B68" s="20" t="s">
        <v>284</v>
      </c>
    </row>
    <row r="69" spans="1:2" ht="40" customHeight="1">
      <c r="B69" s="20" t="s">
        <v>289</v>
      </c>
    </row>
    <row r="70" spans="1:2" ht="40" customHeight="1">
      <c r="A70" s="20" t="s">
        <v>286</v>
      </c>
      <c r="B70" s="20" t="s">
        <v>267</v>
      </c>
    </row>
    <row r="71" spans="1:2" ht="40" customHeight="1">
      <c r="A71" s="20" t="s">
        <v>287</v>
      </c>
      <c r="B71" s="20" t="s">
        <v>49</v>
      </c>
    </row>
    <row r="72" spans="1:2" ht="40" customHeight="1">
      <c r="A72" s="20" t="s">
        <v>288</v>
      </c>
      <c r="B72" s="20" t="s">
        <v>50</v>
      </c>
    </row>
    <row r="73" spans="1:2" ht="40" customHeight="1"/>
    <row r="74" spans="1:2" ht="40" customHeight="1"/>
    <row r="75" spans="1:2" ht="40" customHeight="1"/>
    <row r="76" spans="1:2" ht="40" customHeight="1"/>
    <row r="77" spans="1:2" ht="40" customHeight="1"/>
    <row r="78" spans="1:2" ht="40" customHeight="1"/>
    <row r="79" spans="1:2" ht="40" customHeight="1"/>
    <row r="80" spans="1:2" ht="40" customHeight="1"/>
    <row r="81" ht="40" customHeight="1"/>
    <row r="82" ht="40" customHeight="1"/>
    <row r="83" ht="40" customHeight="1"/>
    <row r="84" ht="40" customHeight="1"/>
    <row r="85" ht="40" customHeight="1"/>
    <row r="86" ht="40" customHeight="1"/>
    <row r="87" ht="40" customHeight="1"/>
    <row r="88" ht="40" customHeight="1"/>
    <row r="89" ht="40" customHeight="1"/>
    <row r="90" ht="40" customHeight="1"/>
    <row r="91" ht="40" customHeight="1"/>
    <row r="92" ht="40" customHeight="1"/>
    <row r="93" ht="40" customHeight="1"/>
    <row r="94" ht="40" customHeight="1"/>
    <row r="95" ht="40" customHeight="1"/>
    <row r="96" ht="40" customHeight="1"/>
    <row r="97" ht="40" customHeight="1"/>
    <row r="98" ht="40" customHeight="1"/>
    <row r="99" ht="40" customHeight="1"/>
    <row r="100" ht="40" customHeight="1"/>
    <row r="101" ht="40" customHeight="1"/>
    <row r="102" ht="40" customHeight="1"/>
    <row r="103" ht="40" customHeight="1"/>
    <row r="104" ht="40" customHeight="1"/>
    <row r="105" ht="40" customHeight="1"/>
    <row r="106" ht="40" customHeight="1"/>
    <row r="107" ht="40" customHeight="1"/>
    <row r="108" ht="40" customHeight="1"/>
    <row r="109" ht="40" customHeight="1"/>
    <row r="110" ht="40" customHeight="1"/>
    <row r="111" ht="40" customHeight="1"/>
    <row r="112" ht="40" customHeight="1"/>
    <row r="113" ht="40" customHeight="1"/>
    <row r="114" ht="40" customHeight="1"/>
    <row r="115" ht="40" customHeight="1"/>
    <row r="116" ht="40" customHeight="1"/>
    <row r="117" ht="40" customHeight="1"/>
    <row r="118" ht="40" customHeight="1"/>
    <row r="119" ht="40" customHeight="1"/>
    <row r="120" ht="40" customHeight="1"/>
    <row r="121" ht="40" customHeight="1"/>
    <row r="122" ht="40" customHeight="1"/>
    <row r="123" ht="40" customHeight="1"/>
    <row r="124" ht="40" customHeight="1"/>
    <row r="125" ht="40" customHeight="1"/>
    <row r="126" ht="40" customHeight="1"/>
    <row r="127" ht="40" customHeight="1"/>
    <row r="128" ht="40" customHeight="1"/>
    <row r="129" ht="40" customHeight="1"/>
    <row r="130" ht="40" customHeight="1"/>
    <row r="131" ht="40" customHeight="1"/>
    <row r="132" ht="40" customHeight="1"/>
    <row r="133" ht="40" customHeight="1"/>
    <row r="134" ht="40" customHeight="1"/>
    <row r="135" ht="40" customHeight="1"/>
    <row r="136" ht="40" customHeight="1"/>
    <row r="137" ht="40" customHeight="1"/>
    <row r="138" ht="40" customHeight="1"/>
    <row r="139" ht="40" customHeight="1"/>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2"/>
  <sheetViews>
    <sheetView workbookViewId="0">
      <selection activeCell="D64" sqref="D64"/>
    </sheetView>
  </sheetViews>
  <sheetFormatPr baseColWidth="10" defaultRowHeight="13" x14ac:dyDescent="0"/>
  <cols>
    <col min="1" max="1" width="47.7109375" customWidth="1"/>
  </cols>
  <sheetData>
    <row r="1" spans="1:1">
      <c r="A1" s="12"/>
    </row>
    <row r="2" spans="1:1">
      <c r="A2" t="s">
        <v>64</v>
      </c>
    </row>
    <row r="3" spans="1:1">
      <c r="A3">
        <v>1000</v>
      </c>
    </row>
    <row r="4" spans="1:1">
      <c r="A4" t="s">
        <v>317</v>
      </c>
    </row>
    <row r="5" spans="1:1">
      <c r="A5" s="17">
        <v>0.01</v>
      </c>
    </row>
    <row r="6" spans="1:1">
      <c r="A6" t="s">
        <v>60</v>
      </c>
    </row>
    <row r="7" spans="1:1">
      <c r="A7">
        <v>0.1</v>
      </c>
    </row>
    <row r="8" spans="1:1">
      <c r="A8" s="19" t="s">
        <v>61</v>
      </c>
    </row>
    <row r="9" spans="1:1">
      <c r="A9" s="24">
        <v>0.62809917355371914</v>
      </c>
    </row>
    <row r="10" spans="1:1">
      <c r="A10" s="19" t="s">
        <v>187</v>
      </c>
    </row>
    <row r="11" spans="1:1">
      <c r="A11" s="24">
        <v>0.37190082644628086</v>
      </c>
    </row>
    <row r="12" spans="1:1">
      <c r="A12" t="s">
        <v>65</v>
      </c>
    </row>
    <row r="13" spans="1:1">
      <c r="A13">
        <v>0.2</v>
      </c>
    </row>
    <row r="14" spans="1:1">
      <c r="A14" t="s">
        <v>30</v>
      </c>
    </row>
    <row r="15" spans="1:1">
      <c r="A15">
        <v>1</v>
      </c>
    </row>
    <row r="16" spans="1:1">
      <c r="A16" t="s">
        <v>66</v>
      </c>
    </row>
    <row r="17" spans="1:1">
      <c r="A17">
        <v>3.5</v>
      </c>
    </row>
    <row r="18" spans="1:1">
      <c r="A18" t="s">
        <v>31</v>
      </c>
    </row>
    <row r="19" spans="1:1">
      <c r="A19">
        <v>0.01</v>
      </c>
    </row>
    <row r="20" spans="1:1">
      <c r="A20" t="s">
        <v>67</v>
      </c>
    </row>
    <row r="21" spans="1:1">
      <c r="A21">
        <v>0.15</v>
      </c>
    </row>
    <row r="22" spans="1:1">
      <c r="A22" t="s">
        <v>191</v>
      </c>
    </row>
    <row r="23" spans="1:1">
      <c r="A23" s="1">
        <v>1.7</v>
      </c>
    </row>
    <row r="24" spans="1:1">
      <c r="A24" s="19" t="s">
        <v>192</v>
      </c>
    </row>
    <row r="25" spans="1:1">
      <c r="A25" s="18">
        <v>0.11710380669904503</v>
      </c>
    </row>
    <row r="26" spans="1:1">
      <c r="A26" t="s">
        <v>28</v>
      </c>
    </row>
    <row r="27" spans="1:1">
      <c r="A27" s="1">
        <v>1000000</v>
      </c>
    </row>
    <row r="28" spans="1:1">
      <c r="A28" t="s">
        <v>29</v>
      </c>
    </row>
    <row r="29" spans="1:1">
      <c r="A29" s="1">
        <v>380</v>
      </c>
    </row>
    <row r="30" spans="1:1">
      <c r="A30" t="s">
        <v>58</v>
      </c>
    </row>
    <row r="31" spans="1:1">
      <c r="A31">
        <v>320</v>
      </c>
    </row>
    <row r="32" spans="1:1">
      <c r="A32" t="s">
        <v>34</v>
      </c>
    </row>
    <row r="33" spans="1:1">
      <c r="A33">
        <v>7.0000000000000007E-2</v>
      </c>
    </row>
    <row r="34" spans="1:1">
      <c r="A34" t="s">
        <v>33</v>
      </c>
    </row>
    <row r="35" spans="1:1">
      <c r="A35">
        <v>0.55000000000000004</v>
      </c>
    </row>
    <row r="36" spans="1:1">
      <c r="A36" s="21" t="s">
        <v>133</v>
      </c>
    </row>
    <row r="37" spans="1:1">
      <c r="A37" s="21">
        <v>0.06</v>
      </c>
    </row>
    <row r="38" spans="1:1">
      <c r="A38" s="21" t="s">
        <v>134</v>
      </c>
    </row>
    <row r="39" spans="1:1">
      <c r="A39" s="21">
        <v>1E-3</v>
      </c>
    </row>
    <row r="40" spans="1:1">
      <c r="A40" s="21" t="s">
        <v>135</v>
      </c>
    </row>
    <row r="41" spans="1:1">
      <c r="A41" s="21">
        <v>0.2</v>
      </c>
    </row>
    <row r="42" spans="1:1">
      <c r="A42" s="21" t="s">
        <v>136</v>
      </c>
    </row>
    <row r="43" spans="1:1">
      <c r="A43" s="21">
        <v>0.4</v>
      </c>
    </row>
    <row r="44" spans="1:1">
      <c r="A44" s="21" t="s">
        <v>137</v>
      </c>
    </row>
    <row r="45" spans="1:1">
      <c r="A45" s="21">
        <v>0.2</v>
      </c>
    </row>
    <row r="46" spans="1:1">
      <c r="A46" s="21" t="s">
        <v>138</v>
      </c>
    </row>
    <row r="47" spans="1:1">
      <c r="A47" s="21">
        <v>0</v>
      </c>
    </row>
    <row r="48" spans="1:1">
      <c r="A48" s="21" t="s">
        <v>139</v>
      </c>
    </row>
    <row r="49" spans="1:1">
      <c r="A49" s="21">
        <v>0.4</v>
      </c>
    </row>
    <row r="50" spans="1:1">
      <c r="A50" s="19" t="s">
        <v>140</v>
      </c>
    </row>
    <row r="51" spans="1:1">
      <c r="A51" s="19">
        <v>0.31200000000000006</v>
      </c>
    </row>
    <row r="52" spans="1:1">
      <c r="A52" s="21" t="s">
        <v>145</v>
      </c>
    </row>
    <row r="53" spans="1:1">
      <c r="A53" s="21">
        <v>0.3</v>
      </c>
    </row>
    <row r="54" spans="1:1">
      <c r="A54" s="21" t="s">
        <v>146</v>
      </c>
    </row>
    <row r="55" spans="1:1">
      <c r="A55" s="21">
        <v>0.7</v>
      </c>
    </row>
    <row r="56" spans="1:1">
      <c r="A56" t="s">
        <v>35</v>
      </c>
    </row>
    <row r="57" spans="1:1">
      <c r="A57">
        <v>0.16</v>
      </c>
    </row>
    <row r="58" spans="1:1">
      <c r="A58" t="s">
        <v>48</v>
      </c>
    </row>
    <row r="59" spans="1:1">
      <c r="A59">
        <v>7.0000000000000001E-3</v>
      </c>
    </row>
    <row r="60" spans="1:1">
      <c r="A60" t="s">
        <v>113</v>
      </c>
    </row>
    <row r="61" spans="1:1">
      <c r="A61">
        <v>0.5</v>
      </c>
    </row>
    <row r="62" spans="1:1">
      <c r="A62" t="s">
        <v>114</v>
      </c>
    </row>
    <row r="63" spans="1:1">
      <c r="A63">
        <v>90</v>
      </c>
    </row>
    <row r="64" spans="1:1">
      <c r="A64" t="s">
        <v>115</v>
      </c>
    </row>
    <row r="65" spans="1:1">
      <c r="A65">
        <v>0.5</v>
      </c>
    </row>
    <row r="66" spans="1:1">
      <c r="A66" t="s">
        <v>176</v>
      </c>
    </row>
    <row r="67" spans="1:1">
      <c r="A67">
        <v>2</v>
      </c>
    </row>
    <row r="68" spans="1:1">
      <c r="A68" t="s">
        <v>177</v>
      </c>
    </row>
    <row r="69" spans="1:1">
      <c r="A69">
        <v>0.2</v>
      </c>
    </row>
    <row r="70" spans="1:1">
      <c r="A70" s="19" t="s">
        <v>179</v>
      </c>
    </row>
    <row r="71" spans="1:1">
      <c r="A71" s="19">
        <v>36.18</v>
      </c>
    </row>
    <row r="72" spans="1:1">
      <c r="A72" t="s">
        <v>116</v>
      </c>
    </row>
    <row r="73" spans="1:1">
      <c r="A73">
        <v>0.09</v>
      </c>
    </row>
    <row r="74" spans="1:1">
      <c r="A74" t="s">
        <v>121</v>
      </c>
    </row>
    <row r="75" spans="1:1">
      <c r="A75">
        <v>0.03</v>
      </c>
    </row>
    <row r="76" spans="1:1">
      <c r="A76" t="s">
        <v>117</v>
      </c>
    </row>
    <row r="77" spans="1:1">
      <c r="A77">
        <v>0.03</v>
      </c>
    </row>
    <row r="78" spans="1:1">
      <c r="A78" t="s">
        <v>180</v>
      </c>
    </row>
    <row r="79" spans="1:1">
      <c r="A79">
        <v>0.01</v>
      </c>
    </row>
    <row r="80" spans="1:1">
      <c r="A80" t="s">
        <v>178</v>
      </c>
    </row>
    <row r="81" spans="1:1">
      <c r="A81">
        <v>0.1</v>
      </c>
    </row>
    <row r="82" spans="1:1">
      <c r="A82" s="19" t="s">
        <v>181</v>
      </c>
    </row>
    <row r="83" spans="1:1">
      <c r="A83" s="19">
        <v>5.800000000000001E-2</v>
      </c>
    </row>
    <row r="84" spans="1:1">
      <c r="A84" t="s">
        <v>183</v>
      </c>
    </row>
    <row r="85" spans="1:1">
      <c r="A85">
        <v>0.28000000000000003</v>
      </c>
    </row>
    <row r="86" spans="1:1">
      <c r="A86" t="s">
        <v>127</v>
      </c>
    </row>
    <row r="87" spans="1:1">
      <c r="A87">
        <v>0.1</v>
      </c>
    </row>
    <row r="88" spans="1:1">
      <c r="A88" t="s">
        <v>182</v>
      </c>
    </row>
    <row r="89" spans="1:1">
      <c r="A89">
        <v>0.06</v>
      </c>
    </row>
    <row r="90" spans="1:1">
      <c r="A90" t="s">
        <v>185</v>
      </c>
    </row>
    <row r="91" spans="1:1">
      <c r="A91">
        <v>1.5E-3</v>
      </c>
    </row>
    <row r="92" spans="1:1">
      <c r="A92" t="s">
        <v>184</v>
      </c>
    </row>
    <row r="93" spans="1:1">
      <c r="A93">
        <v>5.5</v>
      </c>
    </row>
    <row r="94" spans="1:1">
      <c r="A94" s="19" t="s">
        <v>186</v>
      </c>
    </row>
    <row r="95" spans="1:1">
      <c r="A95" s="19">
        <v>2.2520000000000002</v>
      </c>
    </row>
    <row r="96" spans="1:1">
      <c r="A96" t="s">
        <v>128</v>
      </c>
    </row>
    <row r="97" spans="1:1">
      <c r="A97">
        <v>0.3</v>
      </c>
    </row>
    <row r="98" spans="1:1">
      <c r="A98" t="s">
        <v>131</v>
      </c>
    </row>
    <row r="99" spans="1:1">
      <c r="A99">
        <v>3.0000000000000001E-3</v>
      </c>
    </row>
    <row r="100" spans="1:1">
      <c r="A100" t="s">
        <v>303</v>
      </c>
    </row>
    <row r="101" spans="1:1">
      <c r="A101">
        <v>0.5</v>
      </c>
    </row>
    <row r="102" spans="1:1">
      <c r="A102" t="s">
        <v>264</v>
      </c>
    </row>
    <row r="103" spans="1:1">
      <c r="A103">
        <v>0.05</v>
      </c>
    </row>
    <row r="104" spans="1:1">
      <c r="A104" s="19" t="s">
        <v>169</v>
      </c>
    </row>
    <row r="105" spans="1:1">
      <c r="A105" s="22">
        <v>1111.1111111111111</v>
      </c>
    </row>
    <row r="106" spans="1:1">
      <c r="A106" s="19" t="s">
        <v>141</v>
      </c>
    </row>
    <row r="107" spans="1:1">
      <c r="A107" s="23">
        <v>3.0555555555555544E-4</v>
      </c>
    </row>
    <row r="118" spans="1:1">
      <c r="A118" t="s">
        <v>189</v>
      </c>
    </row>
    <row r="119" spans="1:1">
      <c r="A119" t="s">
        <v>190</v>
      </c>
    </row>
    <row r="121" spans="1:1">
      <c r="A121" t="s">
        <v>209</v>
      </c>
    </row>
    <row r="122" spans="1:1">
      <c r="A122" t="s">
        <v>210</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49"/>
  <sheetViews>
    <sheetView workbookViewId="0">
      <selection activeCell="S8" sqref="S8"/>
    </sheetView>
  </sheetViews>
  <sheetFormatPr baseColWidth="10" defaultRowHeight="13" x14ac:dyDescent="0"/>
  <cols>
    <col min="28" max="28" width="11.5703125" bestFit="1" customWidth="1"/>
    <col min="35" max="35" width="12.5703125" bestFit="1" customWidth="1"/>
    <col min="36" max="36" width="12.5703125" customWidth="1"/>
    <col min="37" max="37" width="12.5703125" style="13" customWidth="1"/>
    <col min="38" max="38" width="12.5703125" customWidth="1"/>
  </cols>
  <sheetData>
    <row r="1" spans="1:70" s="10" customFormat="1" ht="64" customHeight="1">
      <c r="A1" s="10" t="s">
        <v>36</v>
      </c>
      <c r="B1" s="10" t="s">
        <v>107</v>
      </c>
      <c r="C1" s="10" t="s">
        <v>108</v>
      </c>
      <c r="D1" s="10" t="s">
        <v>294</v>
      </c>
      <c r="E1" s="10" t="s">
        <v>42</v>
      </c>
      <c r="F1" s="10" t="s">
        <v>43</v>
      </c>
      <c r="G1" s="10" t="s">
        <v>3</v>
      </c>
      <c r="H1" s="10" t="s">
        <v>8</v>
      </c>
      <c r="I1" s="10" t="s">
        <v>9</v>
      </c>
      <c r="J1" s="10" t="s">
        <v>75</v>
      </c>
      <c r="K1" s="10" t="s">
        <v>74</v>
      </c>
      <c r="L1" s="10" t="s">
        <v>293</v>
      </c>
      <c r="M1" s="10" t="s">
        <v>300</v>
      </c>
      <c r="N1" s="10" t="s">
        <v>301</v>
      </c>
      <c r="BF1" s="3"/>
      <c r="BG1" s="3"/>
      <c r="BH1" s="3"/>
      <c r="BI1" s="3"/>
      <c r="BJ1" s="3"/>
      <c r="BM1" s="3"/>
      <c r="BN1" s="3"/>
      <c r="BO1" s="3"/>
      <c r="BP1" s="3" t="s">
        <v>49</v>
      </c>
      <c r="BQ1" s="3" t="s">
        <v>50</v>
      </c>
      <c r="BR1" s="10" t="s">
        <v>291</v>
      </c>
    </row>
    <row r="2" spans="1:70">
      <c r="A2" t="s">
        <v>37</v>
      </c>
      <c r="B2">
        <v>380</v>
      </c>
      <c r="C2" s="1">
        <v>1000000</v>
      </c>
      <c r="D2">
        <v>0</v>
      </c>
      <c r="E2">
        <v>1000</v>
      </c>
      <c r="F2">
        <v>200</v>
      </c>
      <c r="G2">
        <f>0.000001*F2*(32+56)/32</f>
        <v>5.4999999999999992E-4</v>
      </c>
      <c r="H2">
        <f>0.000001*E2*(32+56)/32</f>
        <v>2.7499999999999998E-3</v>
      </c>
      <c r="I2">
        <v>0</v>
      </c>
      <c r="J2">
        <v>0.33</v>
      </c>
      <c r="K2">
        <v>3.5</v>
      </c>
      <c r="L2">
        <v>6.7500000000000004E-2</v>
      </c>
      <c r="M2">
        <v>380</v>
      </c>
      <c r="N2">
        <v>820</v>
      </c>
      <c r="AK2"/>
      <c r="AL2" s="13"/>
      <c r="BO2" t="s">
        <v>89</v>
      </c>
      <c r="BP2">
        <v>3.15</v>
      </c>
      <c r="BQ2">
        <v>0.12501000000000001</v>
      </c>
      <c r="BR2">
        <v>0.04</v>
      </c>
    </row>
    <row r="3" spans="1:70">
      <c r="A3" t="s">
        <v>38</v>
      </c>
      <c r="B3">
        <v>3.0000000000000001E-3</v>
      </c>
      <c r="C3">
        <v>1.5</v>
      </c>
      <c r="D3">
        <v>1.5E-3</v>
      </c>
      <c r="G3">
        <f>0.53-G2</f>
        <v>0.52944999999999998</v>
      </c>
      <c r="H3">
        <v>0.1</v>
      </c>
      <c r="I3">
        <v>0.1</v>
      </c>
      <c r="M3">
        <v>3.0000000000000001E-3</v>
      </c>
      <c r="N3">
        <v>3.0000000000000001E-3</v>
      </c>
      <c r="AK3" s="13" t="s">
        <v>110</v>
      </c>
      <c r="AL3" s="13">
        <v>4.2</v>
      </c>
      <c r="AO3" s="7"/>
      <c r="BP3">
        <v>3.15</v>
      </c>
      <c r="BQ3">
        <v>0.13372999999999999</v>
      </c>
      <c r="BR3">
        <v>0.04</v>
      </c>
    </row>
    <row r="4" spans="1:70">
      <c r="A4" t="s">
        <v>39</v>
      </c>
      <c r="B4">
        <v>0.03</v>
      </c>
      <c r="C4">
        <v>0.5</v>
      </c>
      <c r="D4">
        <v>0.06</v>
      </c>
      <c r="G4">
        <f>1-(G2+G3+G5+G6+G7)</f>
        <v>0.21199999999999997</v>
      </c>
      <c r="H4">
        <v>0.2</v>
      </c>
      <c r="I4">
        <v>0.2</v>
      </c>
      <c r="M4">
        <v>0.03</v>
      </c>
      <c r="N4">
        <v>0.03</v>
      </c>
      <c r="AK4"/>
      <c r="AL4" s="13"/>
      <c r="BP4">
        <v>3.15</v>
      </c>
      <c r="BQ4">
        <v>0.12302</v>
      </c>
      <c r="BR4">
        <v>0.04</v>
      </c>
    </row>
    <row r="5" spans="1:70">
      <c r="A5" t="s">
        <v>40</v>
      </c>
      <c r="B5">
        <v>0.09</v>
      </c>
      <c r="C5">
        <v>0.5</v>
      </c>
      <c r="D5">
        <v>0.28000000000000003</v>
      </c>
      <c r="G5">
        <v>0.18</v>
      </c>
      <c r="H5">
        <f>0.7-H7-H6-H2</f>
        <v>0.43724999999999997</v>
      </c>
      <c r="I5">
        <f>0.7-I7-I6-I2</f>
        <v>0.43999999999999995</v>
      </c>
      <c r="M5">
        <v>0.09</v>
      </c>
      <c r="N5">
        <v>0.09</v>
      </c>
      <c r="AK5"/>
      <c r="AL5" s="13"/>
      <c r="AO5">
        <f>0.1296-0.435*(EXP(0.00000000001666*1600000000)-1)</f>
        <v>0.11784871467644471</v>
      </c>
      <c r="BO5" t="s">
        <v>90</v>
      </c>
      <c r="BP5">
        <v>1.17</v>
      </c>
      <c r="BQ5">
        <v>0.12734000000000001</v>
      </c>
      <c r="BR5">
        <v>5.0000000000000001E-3</v>
      </c>
    </row>
    <row r="6" spans="1:70">
      <c r="A6" t="s">
        <v>41</v>
      </c>
      <c r="B6">
        <v>0.03</v>
      </c>
      <c r="C6">
        <v>90</v>
      </c>
      <c r="D6">
        <v>0.01</v>
      </c>
      <c r="G6">
        <v>2.8000000000000001E-2</v>
      </c>
      <c r="H6">
        <v>0.01</v>
      </c>
      <c r="I6">
        <v>0.01</v>
      </c>
      <c r="M6">
        <v>0.03</v>
      </c>
      <c r="N6">
        <v>0.03</v>
      </c>
      <c r="AK6" s="16" t="s">
        <v>109</v>
      </c>
      <c r="AL6" s="13">
        <v>0.25</v>
      </c>
      <c r="BO6" t="s">
        <v>91</v>
      </c>
      <c r="BP6">
        <v>3.32</v>
      </c>
      <c r="BQ6">
        <v>0.12606999999999999</v>
      </c>
      <c r="BR6">
        <v>3.2000000000000001E-2</v>
      </c>
    </row>
    <row r="7" spans="1:70">
      <c r="A7" t="s">
        <v>290</v>
      </c>
      <c r="B7">
        <v>0.1</v>
      </c>
      <c r="C7">
        <v>0.2</v>
      </c>
      <c r="D7">
        <v>5.5</v>
      </c>
      <c r="G7">
        <v>0.05</v>
      </c>
      <c r="H7">
        <v>0.25</v>
      </c>
      <c r="I7">
        <v>0.25</v>
      </c>
      <c r="M7">
        <v>0.1</v>
      </c>
      <c r="N7">
        <v>0.1</v>
      </c>
      <c r="AK7" s="16"/>
      <c r="AL7" s="13"/>
      <c r="BO7" t="s">
        <v>92</v>
      </c>
      <c r="BP7">
        <v>2.62</v>
      </c>
      <c r="BQ7">
        <v>0.12389</v>
      </c>
      <c r="BR7">
        <v>4.1000000000000002E-2</v>
      </c>
    </row>
    <row r="8" spans="1:70">
      <c r="AK8"/>
      <c r="AL8" s="13"/>
      <c r="AM8" s="1">
        <v>1700000000</v>
      </c>
      <c r="BO8" t="s">
        <v>93</v>
      </c>
      <c r="BP8">
        <v>1.43</v>
      </c>
      <c r="BQ8">
        <v>0.11924999999999999</v>
      </c>
      <c r="BR8">
        <v>1.6E-2</v>
      </c>
    </row>
    <row r="9" spans="1:70">
      <c r="A9" t="s">
        <v>4</v>
      </c>
      <c r="B9" s="7">
        <f>B2*$G2+B3*$G3+B4*$G4+B5*$G5+B6*$G6</f>
        <v>0.23398834999999996</v>
      </c>
      <c r="C9" s="11">
        <f>C2*$G2+C3*$G3+C4*$G4+C5*$G5+C6*$G6</f>
        <v>553.51017499999989</v>
      </c>
      <c r="D9" s="7">
        <f>D2*$G2+D3*$G3+D4*$G4+D5*$G5+D6*$G6</f>
        <v>6.4194174999999992E-2</v>
      </c>
      <c r="F9" s="30" t="s">
        <v>299</v>
      </c>
      <c r="G9" s="31">
        <f>SUM(G2:G7)</f>
        <v>1</v>
      </c>
      <c r="H9" s="31">
        <f t="shared" ref="H9:I9" si="0">SUM(H2:H7)</f>
        <v>1</v>
      </c>
      <c r="I9" s="31">
        <f t="shared" si="0"/>
        <v>1</v>
      </c>
      <c r="M9" s="7">
        <f>M2*$G2+M3*$G3+M4*$G4+M5*$G5+M6*$G6+M7*$G7</f>
        <v>0.23898834999999996</v>
      </c>
      <c r="N9" s="7">
        <f>N2*$G2+N3*$G3+N4*$G4+N5*$G5+N6*$G6+N7*$G7</f>
        <v>0.48098834999999995</v>
      </c>
      <c r="AK9"/>
      <c r="AL9" s="16" t="s">
        <v>111</v>
      </c>
      <c r="AM9">
        <f>0.1296-0.435*(EXP(0.00000000001666*AM$8)-1)</f>
        <v>0.11710380669904503</v>
      </c>
      <c r="BO9" t="s">
        <v>94</v>
      </c>
      <c r="BP9">
        <v>3.08</v>
      </c>
      <c r="BQ9">
        <v>0.12526999999999999</v>
      </c>
      <c r="BR9">
        <v>3.7999999999999999E-2</v>
      </c>
    </row>
    <row r="10" spans="1:70">
      <c r="A10" t="s">
        <v>10</v>
      </c>
      <c r="B10" s="7">
        <f>B2*$H2+B3*$H3+B4*$H4+B5*$H5+B6*$H6</f>
        <v>1.0909524999999998</v>
      </c>
      <c r="C10" s="11">
        <f>C2*$H2+C3*$H3+C4*$H4+C5*$H5+C6*$H6</f>
        <v>2751.3686250000001</v>
      </c>
      <c r="D10" s="7">
        <f>D2*$H2+D3*$H3+D4*$H4+D5*$H5+D6*$H6</f>
        <v>0.13467999999999999</v>
      </c>
      <c r="M10" s="7">
        <f>M2*$H2+M3*$H3+M4*$H4+M5*$H5+M6*$H6+M7*$H7</f>
        <v>1.1159524999999997</v>
      </c>
      <c r="N10" s="7">
        <f>N2*$H2+N3*$H3+N4*$H4+N5*$H5+N6*$H6+N7*$H$7</f>
        <v>2.3259525000000001</v>
      </c>
      <c r="AK10"/>
      <c r="AL10" s="13"/>
      <c r="BP10">
        <v>3.08</v>
      </c>
      <c r="BQ10">
        <v>0.12551999999999999</v>
      </c>
      <c r="BR10">
        <v>3.7999999999999999E-2</v>
      </c>
    </row>
    <row r="11" spans="1:70">
      <c r="A11" t="s">
        <v>11</v>
      </c>
      <c r="B11" s="7">
        <f>B3*$I3+B4*$I4+B5*$I5+B6*$I6</f>
        <v>4.6199999999999998E-2</v>
      </c>
      <c r="C11" s="11">
        <f>C3*$H3+C4*$H4+C5*$H5+C6*$H6</f>
        <v>1.368625</v>
      </c>
      <c r="D11" s="7">
        <f>D3*$H3+D4*$H4+D5*$H5+D6*$H6</f>
        <v>0.13467999999999999</v>
      </c>
      <c r="M11" s="7">
        <f>M3*$I3+M4*$I4+M5*$I5+M6*$I6+M7*$I7</f>
        <v>7.1199999999999999E-2</v>
      </c>
      <c r="N11" s="7">
        <f>N3*$I3+N4*$I4+N5*$I5+N6*$I6+N7*$I7</f>
        <v>7.1199999999999999E-2</v>
      </c>
      <c r="AK11"/>
      <c r="AL11" s="13"/>
      <c r="BO11" t="s">
        <v>95</v>
      </c>
      <c r="BP11">
        <v>3.14</v>
      </c>
      <c r="BQ11">
        <v>0.12673999999999999</v>
      </c>
      <c r="BR11">
        <v>4.9000000000000002E-2</v>
      </c>
    </row>
    <row r="12" spans="1:70">
      <c r="B12" s="7"/>
      <c r="C12" s="11"/>
      <c r="BO12" t="s">
        <v>96</v>
      </c>
      <c r="BP12">
        <v>2.99</v>
      </c>
      <c r="BQ12">
        <v>0.12506999999999999</v>
      </c>
      <c r="BR12">
        <v>4.2000000000000003E-2</v>
      </c>
    </row>
    <row r="13" spans="1:70" s="32" customFormat="1">
      <c r="V13" s="32" t="s">
        <v>17</v>
      </c>
      <c r="AC13" s="32" t="s">
        <v>19</v>
      </c>
      <c r="AI13" s="32" t="s">
        <v>80</v>
      </c>
      <c r="AK13" s="33"/>
      <c r="AN13" s="32" t="s">
        <v>298</v>
      </c>
      <c r="BP13" s="32">
        <v>2.99</v>
      </c>
      <c r="BQ13" s="32">
        <v>0.12481</v>
      </c>
      <c r="BR13" s="32">
        <v>4.2000000000000003E-2</v>
      </c>
    </row>
    <row r="14" spans="1:70" s="32" customFormat="1">
      <c r="A14" s="32" t="s">
        <v>5</v>
      </c>
      <c r="B14" s="32" t="s">
        <v>6</v>
      </c>
      <c r="C14" s="32" t="s">
        <v>7</v>
      </c>
      <c r="D14" s="32" t="s">
        <v>12</v>
      </c>
      <c r="E14" s="32" t="s">
        <v>25</v>
      </c>
      <c r="F14" s="32" t="s">
        <v>13</v>
      </c>
      <c r="G14" s="32" t="s">
        <v>14</v>
      </c>
      <c r="H14" s="32" t="s">
        <v>15</v>
      </c>
      <c r="I14" s="32" t="s">
        <v>16</v>
      </c>
      <c r="J14" s="32" t="s">
        <v>292</v>
      </c>
      <c r="L14" s="32" t="s">
        <v>6</v>
      </c>
      <c r="M14" s="32" t="s">
        <v>52</v>
      </c>
      <c r="N14" s="32" t="s">
        <v>53</v>
      </c>
      <c r="O14" s="32" t="s">
        <v>7</v>
      </c>
      <c r="P14" s="32" t="s">
        <v>295</v>
      </c>
      <c r="Q14" s="32" t="s">
        <v>77</v>
      </c>
      <c r="R14" s="32" t="s">
        <v>54</v>
      </c>
      <c r="S14" s="32" t="s">
        <v>55</v>
      </c>
      <c r="T14" s="32" t="s">
        <v>76</v>
      </c>
      <c r="U14" s="32" t="s">
        <v>296</v>
      </c>
      <c r="V14" s="32" t="s">
        <v>18</v>
      </c>
      <c r="W14" s="32" t="s">
        <v>20</v>
      </c>
      <c r="X14" s="32" t="s">
        <v>21</v>
      </c>
      <c r="Y14" s="32" t="s">
        <v>22</v>
      </c>
      <c r="Z14" s="32" t="s">
        <v>23</v>
      </c>
      <c r="AA14" s="32" t="s">
        <v>297</v>
      </c>
      <c r="AB14" s="32" t="s">
        <v>78</v>
      </c>
      <c r="AC14" s="32" t="s">
        <v>18</v>
      </c>
      <c r="AD14" s="32" t="s">
        <v>20</v>
      </c>
      <c r="AE14" s="32" t="s">
        <v>21</v>
      </c>
      <c r="AF14" s="32" t="s">
        <v>22</v>
      </c>
      <c r="AG14" s="32" t="s">
        <v>23</v>
      </c>
      <c r="AH14" s="32" t="s">
        <v>297</v>
      </c>
      <c r="AI14" s="32" t="s">
        <v>24</v>
      </c>
      <c r="AJ14" s="32" t="s">
        <v>79</v>
      </c>
      <c r="AK14" s="32" t="s">
        <v>47</v>
      </c>
      <c r="AL14" s="33" t="s">
        <v>49</v>
      </c>
      <c r="AM14" s="32" t="s">
        <v>50</v>
      </c>
      <c r="AN14" s="32" t="s">
        <v>18</v>
      </c>
      <c r="AO14" s="32" t="s">
        <v>20</v>
      </c>
      <c r="AP14" s="32" t="s">
        <v>21</v>
      </c>
      <c r="AQ14" s="32" t="s">
        <v>22</v>
      </c>
      <c r="AR14" s="32" t="s">
        <v>23</v>
      </c>
      <c r="AS14" s="32" t="s">
        <v>297</v>
      </c>
      <c r="BO14" s="32" t="s">
        <v>97</v>
      </c>
      <c r="BP14" s="32">
        <v>2.92</v>
      </c>
      <c r="BQ14" s="32">
        <v>0.12542</v>
      </c>
      <c r="BR14" s="32">
        <v>3.5000000000000003E-2</v>
      </c>
    </row>
    <row r="15" spans="1:70">
      <c r="A15">
        <v>0</v>
      </c>
      <c r="B15" s="7">
        <f>(B$9-B$10*A15)/(1-A15)</f>
        <v>0.23398834999999996</v>
      </c>
      <c r="C15" s="11">
        <f>(C$9-C$10*A15)/(1-A15)</f>
        <v>553.51017499999989</v>
      </c>
      <c r="D15" s="8">
        <f>($G$2-$A15*$H$2)/(1-$A15)</f>
        <v>5.4999999999999992E-4</v>
      </c>
      <c r="E15" s="2">
        <f>100*D15</f>
        <v>5.4999999999999993E-2</v>
      </c>
      <c r="F15" s="7">
        <f>($G$3-$A15*$H$3)/(1-$A15)</f>
        <v>0.52944999999999998</v>
      </c>
      <c r="G15" s="7">
        <f>($G$4-$A15*$H$4)/(1-$A15)</f>
        <v>0.21199999999999997</v>
      </c>
      <c r="H15" s="7">
        <f>($G$5-$A15*$H$5)/(1-$A15)</f>
        <v>0.18</v>
      </c>
      <c r="I15" s="7">
        <f>($G$6-$A15*$H$6)/(1-$A15)</f>
        <v>2.8000000000000001E-2</v>
      </c>
      <c r="J15" s="7">
        <f>($G$7-$A15*$H$7)/(1-$A15)</f>
        <v>0.05</v>
      </c>
      <c r="K15" s="7">
        <f>SUM(D15,F15:I15)</f>
        <v>0.95</v>
      </c>
      <c r="L15" s="7">
        <f>$D15*B$2+$F15*B$3+$G15*B$4+$H15*B$5+$I15*B$6+$J15*B$7</f>
        <v>0.23898834999999996</v>
      </c>
      <c r="M15" s="7">
        <f>$D15*M$2+$F15*M$3+$G15*M$4+$H15*M$5+$I15*M$6+$J15*M$7</f>
        <v>0.23898834999999996</v>
      </c>
      <c r="N15" s="7">
        <f>$D15*N$2+$F15*N$3+$G15*N$4+$H15*N$5+$I15*N$6+$J15*N$7</f>
        <v>0.48098834999999995</v>
      </c>
      <c r="O15" s="11">
        <f>$D15*C$2+$F15*C$3+$G15*C$4+$H15*C$5+$I15*C$6+$J15*C$7</f>
        <v>553.52017499999988</v>
      </c>
      <c r="P15" s="7">
        <f>$D15*D$2+$F15*D$3+$G15*D$4+$H15*D$5+$I15*D$6+$J15*D$7</f>
        <v>0.33919417500000004</v>
      </c>
      <c r="Q15" s="7">
        <f>$J$2*L15/(L15+$A15*(1-L15))</f>
        <v>0.33</v>
      </c>
      <c r="R15" s="7">
        <f>$J$2*M15/(M15+$A15*(1-M15))</f>
        <v>0.33</v>
      </c>
      <c r="S15" s="7">
        <f>$J$2*N15/(N15+$A15*(1-N15))</f>
        <v>0.33</v>
      </c>
      <c r="T15" s="7">
        <f>K$2*O15/(O15+$A15*(1-O15))</f>
        <v>3.5</v>
      </c>
      <c r="U15" s="7">
        <f>L$2*P15/(P15+$A15*(1-P15))</f>
        <v>6.7500000000000004E-2</v>
      </c>
      <c r="V15" s="2">
        <f t="shared" ref="V15:V78" si="1">($D15*$B$2/$L15)</f>
        <v>0.87451961570511705</v>
      </c>
      <c r="W15" s="2">
        <f t="shared" ref="W15:W78" si="2">($F15*$B$3/$L15)</f>
        <v>6.6461398641398219E-3</v>
      </c>
      <c r="X15" s="5">
        <f t="shared" ref="X15:X78" si="3">($G15*$B$4/$L15)</f>
        <v>2.6612175865476286E-2</v>
      </c>
      <c r="Y15" s="5">
        <f t="shared" ref="Y15:Y78" si="4">($H15*$B$5/$L15)</f>
        <v>6.7785730978099992E-2</v>
      </c>
      <c r="Z15" s="5">
        <f t="shared" ref="Z15:Z78" si="5">($I15*$B$6/$L15)</f>
        <v>3.5148156803459256E-3</v>
      </c>
      <c r="AA15" s="5">
        <f>($J15*$B$7/$L15)</f>
        <v>2.0921521906820988E-2</v>
      </c>
      <c r="AB15" s="11">
        <f>Q15*V15/D15</f>
        <v>524.71176942307034</v>
      </c>
      <c r="AC15" s="2">
        <f>($D15*$C$2/$O15)</f>
        <v>0.99364038537529364</v>
      </c>
      <c r="AD15" s="2">
        <f>($F15*$C$3/$O15)</f>
        <v>1.4347715510098617E-3</v>
      </c>
      <c r="AE15" s="5">
        <f>($G15*$C$4/$O15)</f>
        <v>1.9150160154505661E-4</v>
      </c>
      <c r="AF15" s="5">
        <f>($H15*$C$5/$O15)</f>
        <v>1.625956994250481E-4</v>
      </c>
      <c r="AG15" s="5">
        <f t="shared" ref="AG15:AG78" si="6">(I15*$C$6/$O15)</f>
        <v>4.552679583901347E-3</v>
      </c>
      <c r="AH15" s="5">
        <f>(J15*$C$7/$O15)</f>
        <v>1.8066188825005348E-5</v>
      </c>
      <c r="AI15" s="11">
        <f t="shared" ref="AI15:AI78" si="7">0.001*T15*AC15/D15</f>
        <v>6.3231660887518695</v>
      </c>
      <c r="AJ15" s="2">
        <f>Q15/T15</f>
        <v>9.4285714285714292E-2</v>
      </c>
      <c r="AK15" s="7">
        <f>0.625*AJ15/0.13</f>
        <v>0.45329670329670335</v>
      </c>
      <c r="AL15" s="15">
        <f t="shared" ref="AL15:AL78" si="8">AL$3-AL$3*A15/AL$6</f>
        <v>4.2</v>
      </c>
      <c r="AM15" s="2">
        <f t="shared" ref="AM15:AM78" si="9">AM$9+AK15*(EXP(0.00000000001666*1600000000)-1)</f>
        <v>0.12934936738103708</v>
      </c>
      <c r="AN15" s="2">
        <f>($D15*$D$2/$P15)</f>
        <v>0</v>
      </c>
      <c r="AO15" s="2">
        <f>($F15*$D$3/$P15)</f>
        <v>2.3413580141816996E-3</v>
      </c>
      <c r="AP15" s="5">
        <f>($G15*$D$4/$P15)</f>
        <v>3.7500643989537841E-2</v>
      </c>
      <c r="AQ15" s="5">
        <f>($H15*$D$5/$P15)</f>
        <v>0.14858745731703676</v>
      </c>
      <c r="AR15" s="5">
        <f>($I15*$D$6/$P15)</f>
        <v>8.254858739835376E-4</v>
      </c>
      <c r="AS15" s="5">
        <f>($J15*$D$7/$P15)</f>
        <v>0.81074505480526016</v>
      </c>
      <c r="BO15" t="s">
        <v>98</v>
      </c>
      <c r="BP15">
        <v>3.63</v>
      </c>
      <c r="BQ15">
        <v>0.12615000000000001</v>
      </c>
      <c r="BR15">
        <v>5.2999999999999999E-2</v>
      </c>
    </row>
    <row r="16" spans="1:70">
      <c r="A16">
        <f>A15+0.001</f>
        <v>1E-3</v>
      </c>
      <c r="B16" s="7">
        <f t="shared" ref="B16:B79" si="10">(B$9-B$10*A16)/(1-A16)</f>
        <v>0.233130528028028</v>
      </c>
      <c r="C16" s="11">
        <f>(C$9-C$10*A16)/(1-A16)</f>
        <v>551.31011649149127</v>
      </c>
      <c r="D16" s="8">
        <f t="shared" ref="D16:D79" si="11">($G$2-$A16*$H$2)/(1-$A16)</f>
        <v>5.477977977977977E-4</v>
      </c>
      <c r="E16" s="2">
        <f t="shared" ref="E16:E79" si="12">100*D16</f>
        <v>5.4779779779779769E-2</v>
      </c>
      <c r="F16" s="7">
        <f t="shared" ref="F16:F79" si="13">($G$3-$A16*$H$3)/(1-$A16)</f>
        <v>0.52987987987987983</v>
      </c>
      <c r="G16" s="7">
        <f t="shared" ref="G16:G79" si="14">($G$4-$A16*$H$4)/(1-$A16)</f>
        <v>0.21201201201201197</v>
      </c>
      <c r="H16" s="7">
        <f t="shared" ref="H16:H79" si="15">($G$5-$A16*$H$5)/(1-$A16)</f>
        <v>0.17974249249249249</v>
      </c>
      <c r="I16" s="7">
        <f t="shared" ref="I16:I79" si="16">($G$6-$A16*$H$6)/(1-$A16)</f>
        <v>2.801801801801802E-2</v>
      </c>
      <c r="J16" s="7">
        <f>($G$7-$A16*$H$7)/(1-$A16)</f>
        <v>4.9799799799799802E-2</v>
      </c>
      <c r="K16" s="7">
        <f t="shared" ref="K16:K79" si="17">SUM(D16,F16:I16)</f>
        <v>0.95020020020020024</v>
      </c>
      <c r="L16" s="7">
        <f>$D16*B$2+$F16*B$3+$G16*B$4+$H16*B$5+$I16*B$6+$J16*B$7</f>
        <v>0.23811050800800798</v>
      </c>
      <c r="M16" s="7">
        <f t="shared" ref="M16:N79" si="18">$D16*M$2+$F16*M$3+$G16*M$4+$H16*M$5+$I16*M$6+$J16*M$7</f>
        <v>0.23811050800800798</v>
      </c>
      <c r="N16" s="7">
        <f>$D16*N$2+$F16*N$3+$G16*N$4+$H16*N$5+$I16*N$6+$J16*N$7</f>
        <v>0.47914153903903894</v>
      </c>
      <c r="O16" s="11">
        <f>$D16*C$2+$F16*C$3+$G16*C$4+$H16*C$5+$I16*C$6+$J16*C$7</f>
        <v>551.32007645145143</v>
      </c>
      <c r="P16" s="7">
        <f t="shared" ref="P16:P79" si="19">$D16*D$2+$F16*D$3+$G16*D$4+$H16*D$5+$I16*D$6+$J16*D$7</f>
        <v>0.33802251751751755</v>
      </c>
      <c r="Q16" s="7">
        <f t="shared" ref="Q16:Q47" si="20">J$2*L16/(L16+$A16*(1-L16))</f>
        <v>0.3289474567384566</v>
      </c>
      <c r="R16" s="7">
        <f t="shared" ref="R16:R47" si="21">$J$2*M16/(M16+$A16*(1-M16))</f>
        <v>0.3289474567384566</v>
      </c>
      <c r="S16" s="7">
        <f t="shared" ref="S16:S47" si="22">$J$2*N16/(N16+$A16*(1-N16))</f>
        <v>0.3296416577721894</v>
      </c>
      <c r="T16" s="7">
        <f t="shared" ref="T16:T47" si="23">K$2*O16/(O16+A16*(1-O16))</f>
        <v>3.5034971423998615</v>
      </c>
      <c r="U16" s="7">
        <f t="shared" ref="U16:U79" si="24">L$2*P16/(P16+$A16*(1-P16))</f>
        <v>6.7368067535634998E-2</v>
      </c>
      <c r="V16" s="2">
        <f t="shared" si="1"/>
        <v>0.87422921778891982</v>
      </c>
      <c r="W16" s="2">
        <f t="shared" si="2"/>
        <v>6.676058326607651E-3</v>
      </c>
      <c r="X16" s="5">
        <f t="shared" si="3"/>
        <v>2.6711800388693689E-2</v>
      </c>
      <c r="Y16" s="5">
        <f t="shared" si="4"/>
        <v>6.7938305031797569E-2</v>
      </c>
      <c r="Z16" s="5">
        <f t="shared" si="5"/>
        <v>3.5300438757296343E-3</v>
      </c>
      <c r="AA16" s="5">
        <f t="shared" ref="AA16:AA79" si="25">($J16*$B$7/$L16)</f>
        <v>2.0914574588251675E-2</v>
      </c>
      <c r="AB16" s="11">
        <f t="shared" ref="AB16:AB78" si="26">Q16*V16/D16</f>
        <v>524.96647294713091</v>
      </c>
      <c r="AC16" s="2">
        <f t="shared" ref="AC16:AC47" si="27">(D16*$C$2/$O16)</f>
        <v>0.99361119102296303</v>
      </c>
      <c r="AD16" s="2">
        <f t="shared" ref="AD16:AD47" si="28">(F16*$C$3/$O16)</f>
        <v>1.4416667445445561E-3</v>
      </c>
      <c r="AE16" s="5">
        <f t="shared" ref="AE16:AE47" si="29">(G16*$C$4/$O16)</f>
        <v>1.9227670192659989E-4</v>
      </c>
      <c r="AF16" s="5">
        <f t="shared" ref="AF16:AF47" si="30">(H16*$C$5/$O16)</f>
        <v>1.6301101680297724E-4</v>
      </c>
      <c r="AG16" s="5">
        <f t="shared" si="6"/>
        <v>4.5737888557440785E-3</v>
      </c>
      <c r="AH16" s="5">
        <f t="shared" ref="AH16:AH79" si="31">(J16*$C$7/$O16)</f>
        <v>1.8065658018599333E-5</v>
      </c>
      <c r="AI16" s="11">
        <f t="shared" si="7"/>
        <v>6.3547425389439374</v>
      </c>
      <c r="AJ16" s="2">
        <f t="shared" ref="AJ16:AJ79" si="32">Q16/T16</f>
        <v>9.3891173124557137E-2</v>
      </c>
      <c r="AK16" s="7">
        <f t="shared" ref="AK16:AK79" si="33">0.625*AJ16/0.13</f>
        <v>0.45139987079114008</v>
      </c>
      <c r="AL16" s="15">
        <f t="shared" si="8"/>
        <v>4.1832000000000003</v>
      </c>
      <c r="AM16" s="2">
        <f t="shared" si="9"/>
        <v>0.12929812549601671</v>
      </c>
      <c r="AN16" s="2">
        <f t="shared" ref="AN16:AN79" si="34">($D16*$D$2/$P16)</f>
        <v>0</v>
      </c>
      <c r="AO16" s="2">
        <f t="shared" ref="AO16:AO79" si="35">($F16*$D$3/$P16)</f>
        <v>2.3513812797356891E-3</v>
      </c>
      <c r="AP16" s="5">
        <f t="shared" ref="AP16:AP79" si="36">($G16*$D$4/$P16)</f>
        <v>3.763276131467036E-2</v>
      </c>
      <c r="AQ16" s="5">
        <f t="shared" ref="AQ16:AQ79" si="37">($H16*$D$5/$P16)</f>
        <v>0.14888918722785896</v>
      </c>
      <c r="AR16" s="5">
        <f t="shared" ref="AR16:AR79" si="38">($I16*$D$6/$P16)</f>
        <v>8.2888022442368877E-4</v>
      </c>
      <c r="AS16" s="5">
        <f t="shared" ref="AS16:AS79" si="39">($J16*$D$7/$P16)</f>
        <v>0.81029778995331125</v>
      </c>
      <c r="BO16" t="s">
        <v>99</v>
      </c>
      <c r="BP16">
        <v>1.66</v>
      </c>
      <c r="BQ16">
        <v>0.13453000000000001</v>
      </c>
      <c r="BR16">
        <v>2.1999999999999999E-2</v>
      </c>
    </row>
    <row r="17" spans="1:70">
      <c r="A17">
        <f t="shared" ref="A17:A80" si="40">A16+0.001</f>
        <v>2E-3</v>
      </c>
      <c r="B17" s="7">
        <f t="shared" si="10"/>
        <v>0.23227098697394785</v>
      </c>
      <c r="C17" s="11">
        <f t="shared" ref="C17:C80" si="41">(C$9-C$10*A17)/(1-A17)</f>
        <v>549.1056490480961</v>
      </c>
      <c r="D17" s="8">
        <f t="shared" si="11"/>
        <v>5.4559118236472944E-4</v>
      </c>
      <c r="E17" s="2">
        <f t="shared" si="12"/>
        <v>5.4559118236472942E-2</v>
      </c>
      <c r="F17" s="7">
        <f t="shared" si="13"/>
        <v>0.53031062124248496</v>
      </c>
      <c r="G17" s="7">
        <f t="shared" si="14"/>
        <v>0.21202404809619235</v>
      </c>
      <c r="H17" s="7">
        <f t="shared" si="15"/>
        <v>0.17948446893787576</v>
      </c>
      <c r="I17" s="7">
        <f t="shared" si="16"/>
        <v>2.803607214428858E-2</v>
      </c>
      <c r="J17" s="7">
        <f t="shared" ref="J17:J80" si="42">($G$7-$A17*$H$7)/(1-$A17)</f>
        <v>4.9599198396793588E-2</v>
      </c>
      <c r="K17" s="7">
        <f t="shared" si="17"/>
        <v>0.95040080160320639</v>
      </c>
      <c r="L17" s="7">
        <f>$D17*B$2+$F17*B$3+$G17*B$4+$H17*B$5+$I17*B$6+$J17*B$7</f>
        <v>0.23723090681362724</v>
      </c>
      <c r="M17" s="7">
        <f t="shared" si="18"/>
        <v>0.23723090681362724</v>
      </c>
      <c r="N17" s="7">
        <f>$D17*N$2+$F17*N$3+$G17*N$4+$H17*N$5+$I17*N$6+$J17*N$7</f>
        <v>0.4772910270541082</v>
      </c>
      <c r="O17" s="11">
        <f t="shared" ref="O17:O80" si="43">$D17*C$2+$F17*C$3+$G17*C$4+$H17*C$5+$I17*C$6+$J17*C$7</f>
        <v>549.11556888777568</v>
      </c>
      <c r="P17" s="7">
        <f t="shared" si="19"/>
        <v>0.33684851202404809</v>
      </c>
      <c r="Q17" s="7">
        <f t="shared" si="20"/>
        <v>0.3278914596357681</v>
      </c>
      <c r="R17" s="7">
        <f t="shared" si="21"/>
        <v>0.3278914596357681</v>
      </c>
      <c r="S17" s="7">
        <f t="shared" si="22"/>
        <v>0.32927877558620006</v>
      </c>
      <c r="T17" s="7">
        <f t="shared" si="23"/>
        <v>3.5070012291864869</v>
      </c>
      <c r="U17" s="7">
        <f t="shared" si="24"/>
        <v>6.7235268722253161E-2</v>
      </c>
      <c r="V17" s="2">
        <f t="shared" si="1"/>
        <v>0.87393608228912201</v>
      </c>
      <c r="W17" s="2">
        <f t="shared" si="2"/>
        <v>6.7062588306730153E-3</v>
      </c>
      <c r="X17" s="5">
        <f t="shared" si="3"/>
        <v>2.6812364073130087E-2</v>
      </c>
      <c r="Y17" s="5">
        <f t="shared" si="4"/>
        <v>6.8092317402383709E-2</v>
      </c>
      <c r="Z17" s="5">
        <f t="shared" si="5"/>
        <v>3.5454156274394139E-3</v>
      </c>
      <c r="AA17" s="5">
        <f t="shared" si="25"/>
        <v>2.0907561777251726E-2</v>
      </c>
      <c r="AB17" s="11">
        <f t="shared" si="26"/>
        <v>525.22142386564678</v>
      </c>
      <c r="AC17" s="2">
        <f t="shared" si="27"/>
        <v>0.99358170351974384</v>
      </c>
      <c r="AD17" s="2">
        <f t="shared" si="28"/>
        <v>1.44863117517307E-3</v>
      </c>
      <c r="AE17" s="5">
        <f t="shared" si="29"/>
        <v>1.9305958536710541E-4</v>
      </c>
      <c r="AF17" s="5">
        <f t="shared" si="30"/>
        <v>1.634305045306023E-4</v>
      </c>
      <c r="AG17" s="5">
        <f t="shared" si="6"/>
        <v>4.5951100933028823E-3</v>
      </c>
      <c r="AH17" s="5">
        <f t="shared" si="31"/>
        <v>1.8065121882177162E-5</v>
      </c>
      <c r="AI17" s="11">
        <f t="shared" si="7"/>
        <v>6.3866359431218802</v>
      </c>
      <c r="AJ17" s="2">
        <f t="shared" si="32"/>
        <v>9.3496248848429553E-2</v>
      </c>
      <c r="AK17" s="7">
        <f t="shared" si="33"/>
        <v>0.44950119638668051</v>
      </c>
      <c r="AL17" s="15">
        <f t="shared" si="8"/>
        <v>4.1664000000000003</v>
      </c>
      <c r="AM17" s="2">
        <f t="shared" si="9"/>
        <v>0.12924683385311247</v>
      </c>
      <c r="AN17" s="2">
        <f t="shared" si="34"/>
        <v>0</v>
      </c>
      <c r="AO17" s="2">
        <f t="shared" si="35"/>
        <v>2.3614945694251368E-3</v>
      </c>
      <c r="AP17" s="5">
        <f t="shared" si="36"/>
        <v>3.7766065253876907E-2</v>
      </c>
      <c r="AQ17" s="5">
        <f t="shared" si="37"/>
        <v>0.14919362713116985</v>
      </c>
      <c r="AR17" s="5">
        <f t="shared" si="38"/>
        <v>8.3230506128188103E-4</v>
      </c>
      <c r="AS17" s="5">
        <f t="shared" si="39"/>
        <v>0.80984650798424629</v>
      </c>
      <c r="BP17">
        <v>1.66</v>
      </c>
      <c r="BQ17">
        <v>0.12299</v>
      </c>
      <c r="BR17">
        <v>2.1999999999999999E-2</v>
      </c>
    </row>
    <row r="18" spans="1:70">
      <c r="A18">
        <f t="shared" si="40"/>
        <v>3.0000000000000001E-3</v>
      </c>
      <c r="B18" s="7">
        <f t="shared" si="10"/>
        <v>0.23140972166499493</v>
      </c>
      <c r="C18" s="11">
        <f t="shared" si="41"/>
        <v>546.89675940320944</v>
      </c>
      <c r="D18" s="8">
        <f t="shared" si="11"/>
        <v>5.4338014042126369E-4</v>
      </c>
      <c r="E18" s="2">
        <f t="shared" si="12"/>
        <v>5.4338014042126369E-2</v>
      </c>
      <c r="F18" s="7">
        <f t="shared" si="13"/>
        <v>0.53074222668004012</v>
      </c>
      <c r="G18" s="7">
        <f t="shared" si="14"/>
        <v>0.21203610832497491</v>
      </c>
      <c r="H18" s="7">
        <f t="shared" si="15"/>
        <v>0.17922592778335003</v>
      </c>
      <c r="I18" s="7">
        <f t="shared" si="16"/>
        <v>2.805416248746239E-2</v>
      </c>
      <c r="J18" s="7">
        <f t="shared" si="42"/>
        <v>4.9398194583751255E-2</v>
      </c>
      <c r="K18" s="7">
        <f t="shared" si="17"/>
        <v>0.95060180541624861</v>
      </c>
      <c r="L18" s="7">
        <f>$D18*B$2+$F18*B$3+$G18*B$4+$H18*B$5+$I18*B$6+$J18*B$7</f>
        <v>0.23634954112337003</v>
      </c>
      <c r="M18" s="7">
        <f t="shared" si="18"/>
        <v>0.23634954112337003</v>
      </c>
      <c r="N18" s="7">
        <f t="shared" si="18"/>
        <v>0.47543680290872614</v>
      </c>
      <c r="O18" s="11">
        <f t="shared" si="43"/>
        <v>546.90663904212636</v>
      </c>
      <c r="P18" s="7">
        <f t="shared" si="19"/>
        <v>0.33567215145436308</v>
      </c>
      <c r="Q18" s="7">
        <f t="shared" si="20"/>
        <v>0.32683199633738663</v>
      </c>
      <c r="R18" s="7">
        <f t="shared" si="21"/>
        <v>0.32683199633738663</v>
      </c>
      <c r="S18" s="7">
        <f t="shared" si="22"/>
        <v>0.32891130787836842</v>
      </c>
      <c r="T18" s="7">
        <f t="shared" si="23"/>
        <v>3.5105122802875699</v>
      </c>
      <c r="U18" s="7">
        <f t="shared" si="24"/>
        <v>6.7101598224434719E-2</v>
      </c>
      <c r="V18" s="2">
        <f t="shared" si="1"/>
        <v>0.8736401703115606</v>
      </c>
      <c r="W18" s="2">
        <f t="shared" si="2"/>
        <v>6.7367453834361705E-3</v>
      </c>
      <c r="X18" s="5">
        <f t="shared" si="3"/>
        <v>2.6913880261899392E-2</v>
      </c>
      <c r="Y18" s="5">
        <f t="shared" si="4"/>
        <v>6.8247788524716316E-2</v>
      </c>
      <c r="Z18" s="5">
        <f t="shared" si="5"/>
        <v>3.5609329750488465E-3</v>
      </c>
      <c r="AA18" s="5">
        <f t="shared" si="25"/>
        <v>2.0900482543338778E-2</v>
      </c>
      <c r="AB18" s="11">
        <f t="shared" si="26"/>
        <v>525.4766225392367</v>
      </c>
      <c r="AC18" s="2">
        <f t="shared" si="27"/>
        <v>0.99355191842790735</v>
      </c>
      <c r="AD18" s="2">
        <f t="shared" si="28"/>
        <v>1.4556658910091203E-3</v>
      </c>
      <c r="AE18" s="5">
        <f t="shared" si="29"/>
        <v>1.9385036968681092E-4</v>
      </c>
      <c r="AF18" s="5">
        <f t="shared" si="30"/>
        <v>1.6385422573883296E-4</v>
      </c>
      <c r="AG18" s="5">
        <f t="shared" si="6"/>
        <v>4.6166465053226989E-3</v>
      </c>
      <c r="AH18" s="5">
        <f t="shared" si="31"/>
        <v>1.8064580335052866E-5</v>
      </c>
      <c r="AI18" s="11">
        <f t="shared" si="7"/>
        <v>6.418851097576761</v>
      </c>
      <c r="AJ18" s="2">
        <f t="shared" si="32"/>
        <v>9.3100940900458437E-2</v>
      </c>
      <c r="AK18" s="7">
        <f t="shared" si="33"/>
        <v>0.4476006774060502</v>
      </c>
      <c r="AL18" s="15">
        <f t="shared" si="8"/>
        <v>4.1496000000000004</v>
      </c>
      <c r="AM18" s="2">
        <f t="shared" si="9"/>
        <v>0.12919549237999933</v>
      </c>
      <c r="AN18" s="2">
        <f t="shared" si="34"/>
        <v>0</v>
      </c>
      <c r="AO18" s="2">
        <f t="shared" si="35"/>
        <v>2.3716991015511669E-3</v>
      </c>
      <c r="AP18" s="5">
        <f t="shared" si="36"/>
        <v>3.7900571865665061E-2</v>
      </c>
      <c r="AQ18" s="5">
        <f t="shared" si="37"/>
        <v>0.14950081370143323</v>
      </c>
      <c r="AR18" s="5">
        <f t="shared" si="38"/>
        <v>8.3576079713233373E-4</v>
      </c>
      <c r="AS18" s="5">
        <f t="shared" si="39"/>
        <v>0.80939115453421828</v>
      </c>
      <c r="BO18" t="s">
        <v>100</v>
      </c>
      <c r="BP18">
        <v>0.82</v>
      </c>
      <c r="BQ18">
        <v>0.11715</v>
      </c>
      <c r="BR18">
        <v>8.0000000000000002E-3</v>
      </c>
    </row>
    <row r="19" spans="1:70">
      <c r="A19">
        <f t="shared" si="40"/>
        <v>4.0000000000000001E-3</v>
      </c>
      <c r="B19" s="7">
        <f t="shared" si="10"/>
        <v>0.23054672690763048</v>
      </c>
      <c r="C19" s="11">
        <f t="shared" si="41"/>
        <v>544.68343423694773</v>
      </c>
      <c r="D19" s="8">
        <f t="shared" si="11"/>
        <v>5.4116465863453798E-4</v>
      </c>
      <c r="E19" s="2">
        <f t="shared" si="12"/>
        <v>5.4116465863453797E-2</v>
      </c>
      <c r="F19" s="7">
        <f t="shared" si="13"/>
        <v>0.53117469879518076</v>
      </c>
      <c r="G19" s="7">
        <f t="shared" si="14"/>
        <v>0.2120481927710843</v>
      </c>
      <c r="H19" s="7">
        <f t="shared" si="15"/>
        <v>0.1789668674698795</v>
      </c>
      <c r="I19" s="7">
        <f t="shared" si="16"/>
        <v>2.8072289156626507E-2</v>
      </c>
      <c r="J19" s="7">
        <f t="shared" si="42"/>
        <v>4.9196787148594379E-2</v>
      </c>
      <c r="K19" s="7">
        <f t="shared" si="17"/>
        <v>0.95080321285140568</v>
      </c>
      <c r="L19" s="7">
        <f t="shared" ref="L19:L82" si="44">$D19*B$2+$F19*B$3+$G19*B$4+$H19*B$5+$I19*B$6+$J19*B$7</f>
        <v>0.23546640562248988</v>
      </c>
      <c r="M19" s="7">
        <f t="shared" si="18"/>
        <v>0.23546640562248988</v>
      </c>
      <c r="N19" s="7">
        <f t="shared" si="18"/>
        <v>0.47357885542168654</v>
      </c>
      <c r="O19" s="11">
        <f t="shared" si="43"/>
        <v>544.6932735943775</v>
      </c>
      <c r="P19" s="7">
        <f t="shared" si="19"/>
        <v>0.33449342871485943</v>
      </c>
      <c r="Q19" s="7">
        <f t="shared" si="20"/>
        <v>0.3257690544353285</v>
      </c>
      <c r="R19" s="7">
        <f t="shared" si="21"/>
        <v>0.3257690544353285</v>
      </c>
      <c r="S19" s="7">
        <f t="shared" si="22"/>
        <v>0.32853920854597601</v>
      </c>
      <c r="T19" s="7">
        <f t="shared" si="23"/>
        <v>3.5140303156911816</v>
      </c>
      <c r="U19" s="7">
        <f t="shared" si="24"/>
        <v>6.6967050668816891E-2</v>
      </c>
      <c r="V19" s="2">
        <f t="shared" si="1"/>
        <v>0.87334144222178201</v>
      </c>
      <c r="W19" s="2">
        <f t="shared" si="2"/>
        <v>6.7675220682662917E-3</v>
      </c>
      <c r="X19" s="5">
        <f t="shared" si="3"/>
        <v>2.7016362552080907E-2</v>
      </c>
      <c r="Y19" s="5">
        <f t="shared" si="4"/>
        <v>6.840473922259907E-2</v>
      </c>
      <c r="Z19" s="5">
        <f t="shared" si="5"/>
        <v>3.576597996951621E-3</v>
      </c>
      <c r="AA19" s="5">
        <f t="shared" si="25"/>
        <v>2.0893335938320153E-2</v>
      </c>
      <c r="AB19" s="11">
        <f t="shared" si="26"/>
        <v>525.7320693292188</v>
      </c>
      <c r="AC19" s="2">
        <f t="shared" si="27"/>
        <v>0.99352183121969817</v>
      </c>
      <c r="AD19" s="2">
        <f t="shared" si="28"/>
        <v>1.4627719614288908E-3</v>
      </c>
      <c r="AE19" s="5">
        <f t="shared" si="29"/>
        <v>1.9464917509610415E-4</v>
      </c>
      <c r="AF19" s="5">
        <f t="shared" si="30"/>
        <v>1.642822448392787E-4</v>
      </c>
      <c r="AG19" s="5">
        <f t="shared" si="6"/>
        <v>4.6384013656423917E-3</v>
      </c>
      <c r="AH19" s="5">
        <f t="shared" si="31"/>
        <v>1.806403329490361E-5</v>
      </c>
      <c r="AI19" s="11">
        <f t="shared" si="7"/>
        <v>6.4513928958630977</v>
      </c>
      <c r="AJ19" s="2">
        <f t="shared" si="32"/>
        <v>9.2705248722719777E-2</v>
      </c>
      <c r="AK19" s="7">
        <f t="shared" si="33"/>
        <v>0.44569831116692199</v>
      </c>
      <c r="AL19" s="15">
        <f t="shared" si="8"/>
        <v>4.1328000000000005</v>
      </c>
      <c r="AM19" s="2">
        <f t="shared" si="9"/>
        <v>0.12914410100421567</v>
      </c>
      <c r="AN19" s="2">
        <f t="shared" si="34"/>
        <v>0</v>
      </c>
      <c r="AO19" s="2">
        <f t="shared" si="35"/>
        <v>2.3819961164976275E-3</v>
      </c>
      <c r="AP19" s="5">
        <f t="shared" si="36"/>
        <v>3.8036297499616199E-2</v>
      </c>
      <c r="AQ19" s="5">
        <f t="shared" si="37"/>
        <v>0.14981078427786812</v>
      </c>
      <c r="AR19" s="5">
        <f t="shared" si="38"/>
        <v>8.3924785202751668E-4</v>
      </c>
      <c r="AS19" s="5">
        <f t="shared" si="39"/>
        <v>0.8089316742539906</v>
      </c>
      <c r="BO19" t="s">
        <v>101</v>
      </c>
      <c r="BP19">
        <v>1.49</v>
      </c>
      <c r="BQ19">
        <v>0.13028999999999999</v>
      </c>
      <c r="BR19">
        <v>1.7000000000000001E-2</v>
      </c>
    </row>
    <row r="20" spans="1:70">
      <c r="A20">
        <f t="shared" si="40"/>
        <v>5.0000000000000001E-3</v>
      </c>
      <c r="B20" s="7">
        <f t="shared" si="10"/>
        <v>0.22968199748743715</v>
      </c>
      <c r="C20" s="11">
        <f t="shared" si="41"/>
        <v>542.46566017587929</v>
      </c>
      <c r="D20" s="8">
        <f t="shared" si="11"/>
        <v>5.3894472361809044E-4</v>
      </c>
      <c r="E20" s="2">
        <f t="shared" si="12"/>
        <v>5.3894472361809047E-2</v>
      </c>
      <c r="F20" s="7">
        <f t="shared" si="13"/>
        <v>0.53160804020100505</v>
      </c>
      <c r="G20" s="7">
        <f t="shared" si="14"/>
        <v>0.21206030150753766</v>
      </c>
      <c r="H20" s="7">
        <f t="shared" si="15"/>
        <v>0.1787072864321608</v>
      </c>
      <c r="I20" s="7">
        <f t="shared" si="16"/>
        <v>2.809045226130653E-2</v>
      </c>
      <c r="J20" s="7">
        <f t="shared" si="42"/>
        <v>4.8994974874371863E-2</v>
      </c>
      <c r="K20" s="7">
        <f t="shared" si="17"/>
        <v>0.95100502512562812</v>
      </c>
      <c r="L20" s="7">
        <f t="shared" si="44"/>
        <v>0.23458149497487435</v>
      </c>
      <c r="M20" s="7">
        <f t="shared" si="18"/>
        <v>0.23458149497487435</v>
      </c>
      <c r="N20" s="7">
        <f t="shared" si="18"/>
        <v>0.47171717336683422</v>
      </c>
      <c r="O20" s="11">
        <f t="shared" si="43"/>
        <v>542.47545917085426</v>
      </c>
      <c r="P20" s="7">
        <f>$D20*D$2+$F20*D$3+$G20*D$4+$H20*D$5+$I20*D$6+$J20*D$7</f>
        <v>0.33331233668341714</v>
      </c>
      <c r="Q20" s="7">
        <f t="shared" si="20"/>
        <v>0.32470262146789719</v>
      </c>
      <c r="R20" s="7">
        <f t="shared" si="21"/>
        <v>0.32470262146789719</v>
      </c>
      <c r="S20" s="7">
        <f t="shared" si="22"/>
        <v>0.32816243093955855</v>
      </c>
      <c r="T20" s="7">
        <f t="shared" si="23"/>
        <v>3.5175553554455714</v>
      </c>
      <c r="U20" s="7">
        <f t="shared" si="24"/>
        <v>6.6831620643778039E-2</v>
      </c>
      <c r="V20" s="2">
        <f t="shared" si="1"/>
        <v>0.87303985762734637</v>
      </c>
      <c r="W20" s="2">
        <f t="shared" si="2"/>
        <v>6.7985930466247313E-3</v>
      </c>
      <c r="X20" s="5">
        <f t="shared" si="3"/>
        <v>2.7119824800790587E-2</v>
      </c>
      <c r="Y20" s="5">
        <f t="shared" si="4"/>
        <v>6.85631907180793E-2</v>
      </c>
      <c r="Z20" s="5">
        <f t="shared" si="5"/>
        <v>3.5924128112895587E-3</v>
      </c>
      <c r="AA20" s="5">
        <f t="shared" si="25"/>
        <v>2.0886120995869534E-2</v>
      </c>
      <c r="AB20" s="11">
        <f t="shared" si="26"/>
        <v>525.98776459761552</v>
      </c>
      <c r="AC20" s="2">
        <f t="shared" si="27"/>
        <v>0.99349143727504208</v>
      </c>
      <c r="AD20" s="2">
        <f t="shared" si="28"/>
        <v>1.4699504776129611E-3</v>
      </c>
      <c r="AE20" s="5">
        <f t="shared" si="29"/>
        <v>1.9545612425644183E-4</v>
      </c>
      <c r="AF20" s="5">
        <f t="shared" si="30"/>
        <v>1.6471462755689045E-4</v>
      </c>
      <c r="AG20" s="5">
        <f t="shared" si="6"/>
        <v>4.6603780148538341E-3</v>
      </c>
      <c r="AH20" s="5">
        <f t="shared" si="31"/>
        <v>1.8063480677728042E-5</v>
      </c>
      <c r="AI20" s="11">
        <f t="shared" si="7"/>
        <v>6.4842663312769444</v>
      </c>
      <c r="AJ20" s="2">
        <f t="shared" si="32"/>
        <v>9.2309171756237179E-2</v>
      </c>
      <c r="AK20" s="7">
        <f t="shared" si="33"/>
        <v>0.44379409498190953</v>
      </c>
      <c r="AL20" s="15">
        <f t="shared" si="8"/>
        <v>4.1160000000000005</v>
      </c>
      <c r="AM20" s="2">
        <f t="shared" si="9"/>
        <v>0.12909265965316322</v>
      </c>
      <c r="AN20" s="2">
        <f t="shared" si="34"/>
        <v>0</v>
      </c>
      <c r="AO20" s="2">
        <f t="shared" si="35"/>
        <v>2.3923868772336987E-3</v>
      </c>
      <c r="AP20" s="5">
        <f t="shared" si="36"/>
        <v>3.8173258803010521E-2</v>
      </c>
      <c r="AQ20" s="5">
        <f t="shared" si="37"/>
        <v>0.15012357687957881</v>
      </c>
      <c r="AR20" s="5">
        <f t="shared" si="38"/>
        <v>8.4276665366836022E-4</v>
      </c>
      <c r="AS20" s="5">
        <f t="shared" si="39"/>
        <v>0.80846801078650854</v>
      </c>
      <c r="BP20">
        <v>1.49</v>
      </c>
      <c r="BQ20">
        <v>0.12520000000000001</v>
      </c>
      <c r="BR20">
        <v>1.7000000000000001E-2</v>
      </c>
    </row>
    <row r="21" spans="1:70">
      <c r="A21">
        <f t="shared" si="40"/>
        <v>6.0000000000000001E-3</v>
      </c>
      <c r="B21" s="7">
        <f t="shared" si="10"/>
        <v>0.22881552816901404</v>
      </c>
      <c r="C21" s="11">
        <f t="shared" si="41"/>
        <v>540.2434237927564</v>
      </c>
      <c r="D21" s="8">
        <f t="shared" si="11"/>
        <v>5.3672032193158943E-4</v>
      </c>
      <c r="E21" s="2">
        <f t="shared" si="12"/>
        <v>5.3672032193158942E-2</v>
      </c>
      <c r="F21" s="7">
        <f t="shared" si="13"/>
        <v>0.53204225352112666</v>
      </c>
      <c r="G21" s="7">
        <f t="shared" si="14"/>
        <v>0.21207243460764583</v>
      </c>
      <c r="H21" s="7">
        <f t="shared" si="15"/>
        <v>0.17844718309859153</v>
      </c>
      <c r="I21" s="7">
        <f t="shared" si="16"/>
        <v>2.8108651911468812E-2</v>
      </c>
      <c r="J21" s="7">
        <f t="shared" si="42"/>
        <v>4.8792756539235413E-2</v>
      </c>
      <c r="K21" s="7">
        <f t="shared" si="17"/>
        <v>0.95120724346076446</v>
      </c>
      <c r="L21" s="7">
        <f t="shared" si="44"/>
        <v>0.23369480382293761</v>
      </c>
      <c r="M21" s="7">
        <f t="shared" si="18"/>
        <v>0.23369480382293761</v>
      </c>
      <c r="N21" s="7">
        <f t="shared" si="18"/>
        <v>0.46985174547283687</v>
      </c>
      <c r="O21" s="11">
        <f t="shared" si="43"/>
        <v>540.25318234406427</v>
      </c>
      <c r="P21" s="7">
        <f t="shared" si="19"/>
        <v>0.33212886820925558</v>
      </c>
      <c r="Q21" s="7">
        <f t="shared" si="20"/>
        <v>0.3236326849194035</v>
      </c>
      <c r="R21" s="7">
        <f t="shared" si="21"/>
        <v>0.3236326849194035</v>
      </c>
      <c r="S21" s="7">
        <f t="shared" si="22"/>
        <v>0.327780927855086</v>
      </c>
      <c r="T21" s="7">
        <f t="shared" si="23"/>
        <v>3.521087419658957</v>
      </c>
      <c r="U21" s="7">
        <f t="shared" si="24"/>
        <v>6.6695302699118802E-2</v>
      </c>
      <c r="V21" s="2">
        <f t="shared" si="1"/>
        <v>0.87273537535961909</v>
      </c>
      <c r="W21" s="2">
        <f t="shared" si="2"/>
        <v>6.8299625599408257E-3</v>
      </c>
      <c r="X21" s="5">
        <f t="shared" si="3"/>
        <v>2.7224281131427167E-2</v>
      </c>
      <c r="Y21" s="5">
        <f t="shared" si="4"/>
        <v>6.872316464101412E-2</v>
      </c>
      <c r="Z21" s="5">
        <f t="shared" si="5"/>
        <v>3.6083795769073779E-3</v>
      </c>
      <c r="AA21" s="5">
        <f t="shared" si="25"/>
        <v>2.0878836731091369E-2</v>
      </c>
      <c r="AB21" s="11">
        <f t="shared" si="26"/>
        <v>526.24370870715336</v>
      </c>
      <c r="AC21" s="2">
        <f t="shared" si="27"/>
        <v>0.9934607318791786</v>
      </c>
      <c r="AD21" s="2">
        <f t="shared" si="28"/>
        <v>1.4772025531048837E-3</v>
      </c>
      <c r="AE21" s="5">
        <f t="shared" si="29"/>
        <v>1.9627134234314044E-4</v>
      </c>
      <c r="AF21" s="5">
        <f t="shared" si="30"/>
        <v>1.6515144096360557E-4</v>
      </c>
      <c r="AG21" s="5">
        <f t="shared" si="6"/>
        <v>4.6825798620119636E-3</v>
      </c>
      <c r="AH21" s="5">
        <f t="shared" si="31"/>
        <v>1.8062922397803253E-5</v>
      </c>
      <c r="AI21" s="11">
        <f t="shared" si="7"/>
        <v>6.5174764994100967</v>
      </c>
      <c r="AJ21" s="2">
        <f t="shared" si="32"/>
        <v>9.1912709440979942E-2</v>
      </c>
      <c r="AK21" s="7">
        <f t="shared" si="33"/>
        <v>0.44188802615855743</v>
      </c>
      <c r="AL21" s="15">
        <f t="shared" si="8"/>
        <v>4.0991999999999997</v>
      </c>
      <c r="AM21" s="2">
        <f t="shared" si="9"/>
        <v>0.1290411682541068</v>
      </c>
      <c r="AN21" s="2">
        <f t="shared" si="34"/>
        <v>0</v>
      </c>
      <c r="AO21" s="2">
        <f t="shared" si="35"/>
        <v>2.4028726698303005E-3</v>
      </c>
      <c r="AP21" s="5">
        <f t="shared" si="36"/>
        <v>3.8311472727633716E-2</v>
      </c>
      <c r="AQ21" s="5">
        <f t="shared" si="37"/>
        <v>0.15043923022110017</v>
      </c>
      <c r="AR21" s="5">
        <f t="shared" si="38"/>
        <v>8.4631763757913225E-4</v>
      </c>
      <c r="AS21" s="5">
        <f t="shared" si="39"/>
        <v>0.80800010674385658</v>
      </c>
      <c r="BO21" t="s">
        <v>102</v>
      </c>
      <c r="BP21">
        <v>2.54</v>
      </c>
      <c r="BQ21">
        <v>0.12427000000000001</v>
      </c>
      <c r="BR21">
        <v>3.2000000000000001E-2</v>
      </c>
    </row>
    <row r="22" spans="1:70">
      <c r="A22">
        <f t="shared" si="40"/>
        <v>7.0000000000000001E-3</v>
      </c>
      <c r="B22" s="7">
        <f t="shared" si="10"/>
        <v>0.22794731369587107</v>
      </c>
      <c r="C22" s="11">
        <f t="shared" si="41"/>
        <v>538.01671160624358</v>
      </c>
      <c r="D22" s="8">
        <f t="shared" si="11"/>
        <v>5.344914400805639E-4</v>
      </c>
      <c r="E22" s="2">
        <f t="shared" si="12"/>
        <v>5.3449144008056393E-2</v>
      </c>
      <c r="F22" s="7">
        <f t="shared" si="13"/>
        <v>0.53247734138972802</v>
      </c>
      <c r="G22" s="7">
        <f t="shared" si="14"/>
        <v>0.21208459214501507</v>
      </c>
      <c r="H22" s="7">
        <f t="shared" si="15"/>
        <v>0.17818655589123866</v>
      </c>
      <c r="I22" s="7">
        <f t="shared" si="16"/>
        <v>2.8126888217522659E-2</v>
      </c>
      <c r="J22" s="7">
        <f t="shared" si="42"/>
        <v>4.8590130916414905E-2</v>
      </c>
      <c r="K22" s="7">
        <f t="shared" si="17"/>
        <v>0.95140986908358494</v>
      </c>
      <c r="L22" s="7">
        <f t="shared" si="44"/>
        <v>0.23280632678751254</v>
      </c>
      <c r="M22" s="7">
        <f t="shared" si="18"/>
        <v>0.23280632678751254</v>
      </c>
      <c r="N22" s="7">
        <f t="shared" si="18"/>
        <v>0.46798256042296066</v>
      </c>
      <c r="O22" s="11">
        <f t="shared" si="43"/>
        <v>538.02642963242681</v>
      </c>
      <c r="P22" s="7">
        <f t="shared" si="19"/>
        <v>0.33094301611278953</v>
      </c>
      <c r="Q22" s="7">
        <f t="shared" si="20"/>
        <v>0.32255923221988431</v>
      </c>
      <c r="R22" s="7">
        <f t="shared" si="21"/>
        <v>0.32255923221988431</v>
      </c>
      <c r="S22" s="7">
        <f t="shared" si="22"/>
        <v>0.32739465152600855</v>
      </c>
      <c r="T22" s="7">
        <f t="shared" si="23"/>
        <v>3.5246265284992893</v>
      </c>
      <c r="U22" s="7">
        <f t="shared" si="24"/>
        <v>6.6558091345740159E-2</v>
      </c>
      <c r="V22" s="2">
        <f t="shared" si="1"/>
        <v>0.87242795345503765</v>
      </c>
      <c r="W22" s="2">
        <f t="shared" si="2"/>
        <v>6.8616349315420251E-3</v>
      </c>
      <c r="X22" s="5">
        <f t="shared" si="3"/>
        <v>2.73297459400993E-2</v>
      </c>
      <c r="Y22" s="5">
        <f t="shared" si="4"/>
        <v>6.8884683038913319E-2</v>
      </c>
      <c r="Z22" s="5">
        <f t="shared" si="5"/>
        <v>3.6245004943351077E-3</v>
      </c>
      <c r="AA22" s="5">
        <f t="shared" si="25"/>
        <v>2.0871482140072676E-2</v>
      </c>
      <c r="AB22" s="11">
        <f t="shared" si="26"/>
        <v>526.49990202126526</v>
      </c>
      <c r="AC22" s="2">
        <f t="shared" si="27"/>
        <v>0.99342971022022464</v>
      </c>
      <c r="AD22" s="2">
        <f t="shared" si="28"/>
        <v>1.484529324387029E-3</v>
      </c>
      <c r="AE22" s="5">
        <f t="shared" si="29"/>
        <v>1.970949571101077E-4</v>
      </c>
      <c r="AF22" s="5">
        <f t="shared" si="30"/>
        <v>1.655927535130324E-4</v>
      </c>
      <c r="AG22" s="5">
        <f t="shared" si="6"/>
        <v>4.7050103863977002E-3</v>
      </c>
      <c r="AH22" s="5">
        <f t="shared" si="31"/>
        <v>1.8062358367640455E-5</v>
      </c>
      <c r="AI22" s="11">
        <f t="shared" si="7"/>
        <v>6.5510286007831837</v>
      </c>
      <c r="AJ22" s="2">
        <f t="shared" si="32"/>
        <v>9.1515861215861402E-2</v>
      </c>
      <c r="AK22" s="7">
        <f t="shared" si="33"/>
        <v>0.43998010199933368</v>
      </c>
      <c r="AL22" s="15">
        <f t="shared" si="8"/>
        <v>4.0823999999999998</v>
      </c>
      <c r="AM22" s="2">
        <f t="shared" si="9"/>
        <v>0.12898962673417405</v>
      </c>
      <c r="AN22" s="2">
        <f t="shared" si="34"/>
        <v>0</v>
      </c>
      <c r="AO22" s="2">
        <f t="shared" si="35"/>
        <v>2.4134548039907258E-3</v>
      </c>
      <c r="AP22" s="5">
        <f t="shared" si="36"/>
        <v>3.8450956536771386E-2</v>
      </c>
      <c r="AQ22" s="5">
        <f t="shared" si="37"/>
        <v>0.15075778372837134</v>
      </c>
      <c r="AR22" s="5">
        <f t="shared" si="38"/>
        <v>8.4990124728713599E-4</v>
      </c>
      <c r="AS22" s="5">
        <f t="shared" si="39"/>
        <v>0.80752790368357941</v>
      </c>
      <c r="BP22">
        <v>2.54</v>
      </c>
      <c r="BQ22">
        <v>0.12225999999999999</v>
      </c>
      <c r="BR22">
        <v>3.2000000000000001E-2</v>
      </c>
    </row>
    <row r="23" spans="1:70">
      <c r="A23">
        <f t="shared" si="40"/>
        <v>8.0000000000000002E-3</v>
      </c>
      <c r="B23" s="7">
        <f t="shared" si="10"/>
        <v>0.22707734879032254</v>
      </c>
      <c r="C23" s="11">
        <f t="shared" si="41"/>
        <v>535.78551008064505</v>
      </c>
      <c r="D23" s="8">
        <f t="shared" si="11"/>
        <v>5.3225806451612896E-4</v>
      </c>
      <c r="E23" s="2">
        <f t="shared" si="12"/>
        <v>5.3225806451612893E-2</v>
      </c>
      <c r="F23" s="7">
        <f t="shared" si="13"/>
        <v>0.53291330645161283</v>
      </c>
      <c r="G23" s="7">
        <f t="shared" si="14"/>
        <v>0.21209677419354836</v>
      </c>
      <c r="H23" s="7">
        <f t="shared" si="15"/>
        <v>0.17792540322580644</v>
      </c>
      <c r="I23" s="7">
        <f t="shared" si="16"/>
        <v>2.814516129032258E-2</v>
      </c>
      <c r="J23" s="7">
        <f t="shared" si="42"/>
        <v>4.8387096774193547E-2</v>
      </c>
      <c r="K23" s="7">
        <f t="shared" si="17"/>
        <v>0.95161290322580638</v>
      </c>
      <c r="L23" s="7">
        <f t="shared" si="44"/>
        <v>0.23191605846774194</v>
      </c>
      <c r="M23" s="7">
        <f t="shared" si="18"/>
        <v>0.23191605846774194</v>
      </c>
      <c r="N23" s="7">
        <f t="shared" si="18"/>
        <v>0.46610960685483865</v>
      </c>
      <c r="O23" s="11">
        <f t="shared" si="43"/>
        <v>535.79518749999977</v>
      </c>
      <c r="P23" s="7">
        <f t="shared" si="19"/>
        <v>0.32975477318548385</v>
      </c>
      <c r="Q23" s="7">
        <f t="shared" si="20"/>
        <v>0.32148225074481979</v>
      </c>
      <c r="R23" s="7">
        <f t="shared" si="21"/>
        <v>0.32148225074481979</v>
      </c>
      <c r="S23" s="7">
        <f t="shared" si="22"/>
        <v>0.32700355361516781</v>
      </c>
      <c r="T23" s="7">
        <f t="shared" si="23"/>
        <v>3.528172702194003</v>
      </c>
      <c r="U23" s="7">
        <f t="shared" si="24"/>
        <v>6.6419981055318406E-2</v>
      </c>
      <c r="V23" s="2">
        <f t="shared" si="1"/>
        <v>0.87211754913583028</v>
      </c>
      <c r="W23" s="2">
        <f t="shared" si="2"/>
        <v>6.8936145686402019E-3</v>
      </c>
      <c r="X23" s="5">
        <f t="shared" si="3"/>
        <v>2.7436233902239635E-2</v>
      </c>
      <c r="Y23" s="5">
        <f t="shared" si="4"/>
        <v>6.9047768387068928E-2</v>
      </c>
      <c r="Z23" s="5">
        <f t="shared" si="5"/>
        <v>3.6407778067991002E-3</v>
      </c>
      <c r="AA23" s="5">
        <f t="shared" si="25"/>
        <v>2.086405619942178E-2</v>
      </c>
      <c r="AB23" s="11">
        <f t="shared" si="26"/>
        <v>526.75634490409243</v>
      </c>
      <c r="AC23" s="2">
        <f t="shared" si="27"/>
        <v>0.99339836738665954</v>
      </c>
      <c r="AD23" s="2">
        <f t="shared" si="28"/>
        <v>1.4919319514743116E-3</v>
      </c>
      <c r="AE23" s="5">
        <f t="shared" si="29"/>
        <v>1.9792709895658447E-4</v>
      </c>
      <c r="AF23" s="5">
        <f t="shared" si="30"/>
        <v>1.6603863507621232E-4</v>
      </c>
      <c r="AG23" s="5">
        <f t="shared" si="6"/>
        <v>4.7276731393356038E-3</v>
      </c>
      <c r="AH23" s="5">
        <f t="shared" si="31"/>
        <v>1.8061788497939269E-5</v>
      </c>
      <c r="AI23" s="11">
        <f t="shared" si="7"/>
        <v>6.5849279435605315</v>
      </c>
      <c r="AJ23" s="2">
        <f t="shared" si="32"/>
        <v>9.1118626518737381E-2</v>
      </c>
      <c r="AK23" s="7">
        <f t="shared" si="33"/>
        <v>0.43807031980162198</v>
      </c>
      <c r="AL23" s="15">
        <f t="shared" si="8"/>
        <v>4.0655999999999999</v>
      </c>
      <c r="AM23" s="2">
        <f t="shared" si="9"/>
        <v>0.12893803502035531</v>
      </c>
      <c r="AN23" s="2">
        <f t="shared" si="34"/>
        <v>0</v>
      </c>
      <c r="AO23" s="2">
        <f t="shared" si="35"/>
        <v>2.4241346135959693E-3</v>
      </c>
      <c r="AP23" s="5">
        <f t="shared" si="36"/>
        <v>3.8591727812396996E-2</v>
      </c>
      <c r="AQ23" s="5">
        <f t="shared" si="37"/>
        <v>0.15107927755515169</v>
      </c>
      <c r="AR23" s="5">
        <f t="shared" si="38"/>
        <v>8.5351793450738611E-4</v>
      </c>
      <c r="AS23" s="5">
        <f t="shared" si="39"/>
        <v>0.80705134208434792</v>
      </c>
      <c r="BO23" t="s">
        <v>103</v>
      </c>
      <c r="BP23">
        <v>2.97</v>
      </c>
      <c r="BQ23">
        <v>0.12523000000000001</v>
      </c>
      <c r="BR23">
        <v>4.7E-2</v>
      </c>
    </row>
    <row r="24" spans="1:70">
      <c r="A24">
        <f t="shared" si="40"/>
        <v>9.0000000000000011E-3</v>
      </c>
      <c r="B24" s="7">
        <f t="shared" si="10"/>
        <v>0.22620562815338038</v>
      </c>
      <c r="C24" s="11">
        <f t="shared" si="41"/>
        <v>533.54980562563048</v>
      </c>
      <c r="D24" s="8">
        <f t="shared" si="11"/>
        <v>5.3002018163471234E-4</v>
      </c>
      <c r="E24" s="2">
        <f t="shared" si="12"/>
        <v>5.3002018163471235E-2</v>
      </c>
      <c r="F24" s="7">
        <f t="shared" si="13"/>
        <v>0.53335015136226027</v>
      </c>
      <c r="G24" s="7">
        <f t="shared" si="14"/>
        <v>0.212108980827447</v>
      </c>
      <c r="H24" s="7">
        <f t="shared" si="15"/>
        <v>0.17766372351160442</v>
      </c>
      <c r="I24" s="7">
        <f t="shared" si="16"/>
        <v>2.8163471241170537E-2</v>
      </c>
      <c r="J24" s="7">
        <f t="shared" si="42"/>
        <v>4.818365287588295E-2</v>
      </c>
      <c r="K24" s="7">
        <f t="shared" si="17"/>
        <v>0.951816347124117</v>
      </c>
      <c r="L24" s="7">
        <f t="shared" si="44"/>
        <v>0.23102399344096872</v>
      </c>
      <c r="M24" s="7">
        <f t="shared" si="18"/>
        <v>0.23102399344096872</v>
      </c>
      <c r="N24" s="7">
        <f t="shared" si="18"/>
        <v>0.4642328733602421</v>
      </c>
      <c r="O24" s="11">
        <f t="shared" si="43"/>
        <v>533.55944235620575</v>
      </c>
      <c r="P24" s="7">
        <f t="shared" si="19"/>
        <v>0.32856413218970737</v>
      </c>
      <c r="Q24" s="7">
        <f t="shared" si="20"/>
        <v>0.32040172781484849</v>
      </c>
      <c r="R24" s="7">
        <f t="shared" si="21"/>
        <v>0.32040172781484849</v>
      </c>
      <c r="S24" s="7">
        <f t="shared" si="22"/>
        <v>0.32660758520656991</v>
      </c>
      <c r="T24" s="7">
        <f t="shared" si="23"/>
        <v>3.5317259610297511</v>
      </c>
      <c r="U24" s="7">
        <f t="shared" si="24"/>
        <v>6.6280966259976939E-2</v>
      </c>
      <c r="V24" s="2">
        <f t="shared" si="1"/>
        <v>0.87180411879017417</v>
      </c>
      <c r="W24" s="2">
        <f t="shared" si="2"/>
        <v>6.9259059643760586E-3</v>
      </c>
      <c r="X24" s="5">
        <f t="shared" si="3"/>
        <v>2.7543759979412497E-2</v>
      </c>
      <c r="Y24" s="5">
        <f t="shared" si="4"/>
        <v>6.9212443598980974E-2</v>
      </c>
      <c r="Z24" s="5">
        <f t="shared" si="5"/>
        <v>3.6572138012626212E-3</v>
      </c>
      <c r="AA24" s="5">
        <f t="shared" si="25"/>
        <v>2.0856557865793643E-2</v>
      </c>
      <c r="AB24" s="11">
        <f t="shared" si="26"/>
        <v>527.0130377204855</v>
      </c>
      <c r="AC24" s="2">
        <f t="shared" si="27"/>
        <v>0.99336669836473335</v>
      </c>
      <c r="AD24" s="2">
        <f t="shared" si="28"/>
        <v>1.4994116185264536E-3</v>
      </c>
      <c r="AE24" s="5">
        <f t="shared" si="29"/>
        <v>1.9876790099597043E-4</v>
      </c>
      <c r="AF24" s="5">
        <f t="shared" si="30"/>
        <v>1.6648915697849804E-4</v>
      </c>
      <c r="AG24" s="5">
        <f t="shared" si="6"/>
        <v>4.7505717460682995E-3</v>
      </c>
      <c r="AH24" s="5">
        <f t="shared" si="31"/>
        <v>1.8061212697540609E-5</v>
      </c>
      <c r="AI24" s="11">
        <f t="shared" si="7"/>
        <v>6.6191799463497487</v>
      </c>
      <c r="AJ24" s="2">
        <f t="shared" si="32"/>
        <v>9.0721004786404338E-2</v>
      </c>
      <c r="AK24" s="7">
        <f t="shared" si="33"/>
        <v>0.43615867685771315</v>
      </c>
      <c r="AL24" s="15">
        <f t="shared" si="8"/>
        <v>4.0488</v>
      </c>
      <c r="AM24" s="2">
        <f t="shared" si="9"/>
        <v>0.12888639303950328</v>
      </c>
      <c r="AN24" s="2">
        <f t="shared" si="34"/>
        <v>0</v>
      </c>
      <c r="AO24" s="2">
        <f t="shared" si="35"/>
        <v>2.4349134572652299E-3</v>
      </c>
      <c r="AP24" s="5">
        <f t="shared" si="36"/>
        <v>3.8733804462559931E-2</v>
      </c>
      <c r="AQ24" s="5">
        <f t="shared" si="37"/>
        <v>0.15140375259989378</v>
      </c>
      <c r="AR24" s="5">
        <f t="shared" si="38"/>
        <v>8.5716815933241993E-4</v>
      </c>
      <c r="AS24" s="5">
        <f t="shared" si="39"/>
        <v>0.80657036132094861</v>
      </c>
      <c r="BO24" t="s">
        <v>104</v>
      </c>
      <c r="BP24">
        <v>1.22</v>
      </c>
      <c r="BQ24">
        <v>0.11859</v>
      </c>
      <c r="BR24">
        <v>1.2999999999999999E-2</v>
      </c>
    </row>
    <row r="25" spans="1:70">
      <c r="A25">
        <f t="shared" si="40"/>
        <v>1.0000000000000002E-2</v>
      </c>
      <c r="B25" s="7">
        <f t="shared" si="10"/>
        <v>0.22533214646464642</v>
      </c>
      <c r="C25" s="11">
        <f t="shared" si="41"/>
        <v>531.30958459595956</v>
      </c>
      <c r="D25" s="8">
        <f t="shared" si="11"/>
        <v>5.2777777777777773E-4</v>
      </c>
      <c r="E25" s="2">
        <f t="shared" si="12"/>
        <v>5.2777777777777771E-2</v>
      </c>
      <c r="F25" s="7">
        <f t="shared" si="13"/>
        <v>0.53378787878787881</v>
      </c>
      <c r="G25" s="7">
        <f t="shared" si="14"/>
        <v>0.2121212121212121</v>
      </c>
      <c r="H25" s="7">
        <f t="shared" si="15"/>
        <v>0.17740151515151514</v>
      </c>
      <c r="I25" s="7">
        <f t="shared" si="16"/>
        <v>2.8181818181818183E-2</v>
      </c>
      <c r="J25" s="7">
        <f t="shared" si="42"/>
        <v>4.7979797979797983E-2</v>
      </c>
      <c r="K25" s="7">
        <f t="shared" si="17"/>
        <v>0.9520202020202021</v>
      </c>
      <c r="L25" s="7">
        <f t="shared" si="44"/>
        <v>0.23013012626262624</v>
      </c>
      <c r="M25" s="7">
        <f t="shared" si="18"/>
        <v>0.23013012626262624</v>
      </c>
      <c r="N25" s="7">
        <f t="shared" si="18"/>
        <v>0.46235234848484846</v>
      </c>
      <c r="O25" s="11">
        <f t="shared" si="43"/>
        <v>531.31918055555548</v>
      </c>
      <c r="P25" s="7">
        <f t="shared" si="19"/>
        <v>0.32737108585858588</v>
      </c>
      <c r="Q25" s="7">
        <f t="shared" si="20"/>
        <v>0.31931765069548096</v>
      </c>
      <c r="R25" s="7">
        <f t="shared" si="21"/>
        <v>0.31931765069548096</v>
      </c>
      <c r="S25" s="7">
        <f t="shared" si="22"/>
        <v>0.32620669679701703</v>
      </c>
      <c r="T25" s="7">
        <f t="shared" si="23"/>
        <v>3.5352863253521107</v>
      </c>
      <c r="U25" s="7">
        <f t="shared" si="24"/>
        <v>6.6141041351954782E-2</v>
      </c>
      <c r="V25" s="2">
        <f t="shared" si="1"/>
        <v>0.8714876179517671</v>
      </c>
      <c r="W25" s="2">
        <f t="shared" si="2"/>
        <v>6.9585136999236168E-3</v>
      </c>
      <c r="X25" s="5">
        <f t="shared" si="3"/>
        <v>2.7652339426321493E-2</v>
      </c>
      <c r="Y25" s="5">
        <f t="shared" si="4"/>
        <v>6.9378732037089691E-2</v>
      </c>
      <c r="Z25" s="5">
        <f t="shared" si="5"/>
        <v>3.673810809496999E-3</v>
      </c>
      <c r="AA25" s="5">
        <f t="shared" si="25"/>
        <v>2.084898607540113E-2</v>
      </c>
      <c r="AB25" s="11">
        <f t="shared" si="26"/>
        <v>527.26998083600677</v>
      </c>
      <c r="AC25" s="2">
        <f t="shared" si="27"/>
        <v>0.99333469803579311</v>
      </c>
      <c r="AD25" s="2">
        <f t="shared" si="28"/>
        <v>1.5069695344794689E-3</v>
      </c>
      <c r="AE25" s="5">
        <f t="shared" si="29"/>
        <v>1.9961749912681008E-4</v>
      </c>
      <c r="AF25" s="5">
        <f t="shared" si="30"/>
        <v>1.6694439203758973E-4</v>
      </c>
      <c r="AG25" s="5">
        <f t="shared" si="6"/>
        <v>4.7737099076897169E-3</v>
      </c>
      <c r="AH25" s="5">
        <f t="shared" si="31"/>
        <v>1.806063087337806E-5</v>
      </c>
      <c r="AI25" s="11">
        <f t="shared" si="7"/>
        <v>6.6537901410891305</v>
      </c>
      <c r="AJ25" s="2">
        <f t="shared" si="32"/>
        <v>9.0322995454597946E-2</v>
      </c>
      <c r="AK25" s="7">
        <f t="shared" si="33"/>
        <v>0.43424517045479777</v>
      </c>
      <c r="AL25" s="15">
        <f t="shared" si="8"/>
        <v>4.032</v>
      </c>
      <c r="AM25" s="2">
        <f t="shared" si="9"/>
        <v>0.12883470071833292</v>
      </c>
      <c r="AN25" s="2">
        <f t="shared" si="34"/>
        <v>0</v>
      </c>
      <c r="AO25" s="2">
        <f t="shared" si="35"/>
        <v>2.4457927189320801E-3</v>
      </c>
      <c r="AP25" s="5">
        <f t="shared" si="36"/>
        <v>3.8877204728979979E-2</v>
      </c>
      <c r="AQ25" s="5">
        <f t="shared" si="37"/>
        <v>0.15173125052308739</v>
      </c>
      <c r="AR25" s="5">
        <f t="shared" si="38"/>
        <v>8.6085239042741409E-4</v>
      </c>
      <c r="AS25" s="5">
        <f t="shared" si="39"/>
        <v>0.8060848996385731</v>
      </c>
      <c r="BP25">
        <v>1.22</v>
      </c>
      <c r="BQ25">
        <v>0.11774999999999999</v>
      </c>
      <c r="BR25">
        <v>1.2999999999999999E-2</v>
      </c>
    </row>
    <row r="26" spans="1:70">
      <c r="A26">
        <f t="shared" si="40"/>
        <v>1.1000000000000003E-2</v>
      </c>
      <c r="B26" s="7">
        <f t="shared" si="10"/>
        <v>0.2244568983822042</v>
      </c>
      <c r="C26" s="11">
        <f t="shared" si="41"/>
        <v>529.06483329120306</v>
      </c>
      <c r="D26" s="8">
        <f t="shared" si="11"/>
        <v>5.2553083923154696E-4</v>
      </c>
      <c r="E26" s="2">
        <f t="shared" si="12"/>
        <v>5.2553083923154699E-2</v>
      </c>
      <c r="F26" s="7">
        <f t="shared" si="13"/>
        <v>0.53422649140546008</v>
      </c>
      <c r="G26" s="7">
        <f t="shared" si="14"/>
        <v>0.21213346814964607</v>
      </c>
      <c r="H26" s="7">
        <f t="shared" si="15"/>
        <v>0.17713877654196158</v>
      </c>
      <c r="I26" s="7">
        <f t="shared" si="16"/>
        <v>2.8200202224469163E-2</v>
      </c>
      <c r="J26" s="7">
        <f t="shared" si="42"/>
        <v>4.7775530839231549E-2</v>
      </c>
      <c r="K26" s="7">
        <f t="shared" si="17"/>
        <v>0.95222446916076842</v>
      </c>
      <c r="L26" s="7">
        <f t="shared" si="44"/>
        <v>0.22923445146612739</v>
      </c>
      <c r="M26" s="7">
        <f t="shared" si="18"/>
        <v>0.22923445146612739</v>
      </c>
      <c r="N26" s="7">
        <f t="shared" si="18"/>
        <v>0.46046802072800802</v>
      </c>
      <c r="O26" s="11">
        <f t="shared" si="43"/>
        <v>529.07438839737097</v>
      </c>
      <c r="P26" s="7">
        <f t="shared" si="19"/>
        <v>0.32617562689585444</v>
      </c>
      <c r="Q26" s="7">
        <f t="shared" si="20"/>
        <v>0.31823000659681161</v>
      </c>
      <c r="R26" s="7">
        <f t="shared" si="21"/>
        <v>0.31823000659681161</v>
      </c>
      <c r="S26" s="7">
        <f t="shared" si="22"/>
        <v>0.32580083828759582</v>
      </c>
      <c r="T26" s="7">
        <f t="shared" si="23"/>
        <v>3.538853815565282</v>
      </c>
      <c r="U26" s="7">
        <f t="shared" si="24"/>
        <v>6.6000200683272114E-2</v>
      </c>
      <c r="V26" s="2">
        <f t="shared" si="1"/>
        <v>0.87116800127879812</v>
      </c>
      <c r="W26" s="2">
        <f t="shared" si="2"/>
        <v>6.9914424466568396E-3</v>
      </c>
      <c r="X26" s="5">
        <f t="shared" si="3"/>
        <v>2.7761987798024121E-2</v>
      </c>
      <c r="Y26" s="5">
        <f t="shared" si="4"/>
        <v>6.9546657523824551E-2</v>
      </c>
      <c r="Z26" s="5">
        <f t="shared" si="5"/>
        <v>3.6905712091844277E-3</v>
      </c>
      <c r="AA26" s="5">
        <f t="shared" si="25"/>
        <v>2.0841339743511919E-2</v>
      </c>
      <c r="AB26" s="11">
        <f t="shared" si="26"/>
        <v>527.52717461693203</v>
      </c>
      <c r="AC26" s="2">
        <f t="shared" si="27"/>
        <v>0.99330236117352444</v>
      </c>
      <c r="AD26" s="2">
        <f t="shared" si="28"/>
        <v>1.5146069336970612E-3</v>
      </c>
      <c r="AE26" s="5">
        <f t="shared" si="29"/>
        <v>2.0047603210601771E-4</v>
      </c>
      <c r="AF26" s="5">
        <f t="shared" si="30"/>
        <v>1.6740441460277064E-4</v>
      </c>
      <c r="AG26" s="5">
        <f t="shared" si="6"/>
        <v>4.7970914031393256E-3</v>
      </c>
      <c r="AH26" s="5">
        <f t="shared" si="31"/>
        <v>1.8060042930427723E-5</v>
      </c>
      <c r="AI26" s="11">
        <f t="shared" si="7"/>
        <v>6.6887641760261536</v>
      </c>
      <c r="AJ26" s="2">
        <f t="shared" si="32"/>
        <v>8.9924597957991334E-2</v>
      </c>
      <c r="AK26" s="7">
        <f t="shared" si="33"/>
        <v>0.43232979787495834</v>
      </c>
      <c r="AL26" s="15">
        <f t="shared" si="8"/>
        <v>4.0152000000000001</v>
      </c>
      <c r="AM26" s="2">
        <f t="shared" si="9"/>
        <v>0.12878295798342118</v>
      </c>
      <c r="AN26" s="2">
        <f t="shared" si="34"/>
        <v>0</v>
      </c>
      <c r="AO26" s="2">
        <f t="shared" si="35"/>
        <v>2.4567738084368034E-3</v>
      </c>
      <c r="AP26" s="5">
        <f t="shared" si="36"/>
        <v>3.9021947194855015E-2</v>
      </c>
      <c r="AQ26" s="5">
        <f t="shared" si="37"/>
        <v>0.15206181376509106</v>
      </c>
      <c r="AR26" s="5">
        <f t="shared" si="38"/>
        <v>8.6457110523078075E-4</v>
      </c>
      <c r="AS26" s="5">
        <f t="shared" si="39"/>
        <v>0.8055948941263863</v>
      </c>
      <c r="BO26" t="s">
        <v>105</v>
      </c>
      <c r="BP26">
        <v>2.99</v>
      </c>
      <c r="BR26">
        <v>4.2000000000000003E-2</v>
      </c>
    </row>
    <row r="27" spans="1:70">
      <c r="A27">
        <f t="shared" si="40"/>
        <v>1.2000000000000004E-2</v>
      </c>
      <c r="B27" s="7">
        <f t="shared" si="10"/>
        <v>0.22357987854251007</v>
      </c>
      <c r="C27" s="11">
        <f t="shared" si="41"/>
        <v>526.81553795546552</v>
      </c>
      <c r="D27" s="8">
        <f t="shared" si="11"/>
        <v>5.2327935222672053E-4</v>
      </c>
      <c r="E27" s="2">
        <f t="shared" si="12"/>
        <v>5.2327935222672053E-2</v>
      </c>
      <c r="F27" s="7">
        <f t="shared" si="13"/>
        <v>0.53466599190283404</v>
      </c>
      <c r="G27" s="7">
        <f t="shared" si="14"/>
        <v>0.21214574898785421</v>
      </c>
      <c r="H27" s="7">
        <f t="shared" si="15"/>
        <v>0.1768755060728745</v>
      </c>
      <c r="I27" s="7">
        <f t="shared" si="16"/>
        <v>2.821862348178138E-2</v>
      </c>
      <c r="J27" s="7">
        <f t="shared" si="42"/>
        <v>4.7570850202429148E-2</v>
      </c>
      <c r="K27" s="7">
        <f t="shared" si="17"/>
        <v>0.95242914979757087</v>
      </c>
      <c r="L27" s="7">
        <f t="shared" si="44"/>
        <v>0.22833696356275299</v>
      </c>
      <c r="M27" s="7">
        <f t="shared" si="18"/>
        <v>0.22833696356275299</v>
      </c>
      <c r="N27" s="7">
        <f t="shared" si="18"/>
        <v>0.45857987854251003</v>
      </c>
      <c r="O27" s="11">
        <f t="shared" si="43"/>
        <v>526.82505212550609</v>
      </c>
      <c r="P27" s="7">
        <f t="shared" si="19"/>
        <v>0.3249777479757085</v>
      </c>
      <c r="Q27" s="7">
        <f t="shared" si="20"/>
        <v>0.3171387826732287</v>
      </c>
      <c r="R27" s="7">
        <f t="shared" si="21"/>
        <v>0.3171387826732287</v>
      </c>
      <c r="S27" s="7">
        <f t="shared" si="22"/>
        <v>0.32538995897501938</v>
      </c>
      <c r="T27" s="7">
        <f t="shared" si="23"/>
        <v>3.5424284521317557</v>
      </c>
      <c r="U27" s="7">
        <f t="shared" si="24"/>
        <v>6.5858438565392335E-2</v>
      </c>
      <c r="V27" s="2">
        <f t="shared" si="1"/>
        <v>0.87084522253229346</v>
      </c>
      <c r="W27" s="2">
        <f t="shared" si="2"/>
        <v>7.0246969683805983E-3</v>
      </c>
      <c r="X27" s="5">
        <f t="shared" si="3"/>
        <v>2.787272095736059E-2</v>
      </c>
      <c r="Y27" s="5">
        <f t="shared" si="4"/>
        <v>6.9716244352981432E-2</v>
      </c>
      <c r="Z27" s="5">
        <f t="shared" si="5"/>
        <v>3.7074974250534995E-3</v>
      </c>
      <c r="AA27" s="5">
        <f t="shared" si="25"/>
        <v>2.083361776393047E-2</v>
      </c>
      <c r="AB27" s="11">
        <f t="shared" si="26"/>
        <v>527.78461943025206</v>
      </c>
      <c r="AC27" s="2">
        <f t="shared" si="27"/>
        <v>0.99326968244110603</v>
      </c>
      <c r="AD27" s="2">
        <f t="shared" si="28"/>
        <v>1.5223250766426917E-3</v>
      </c>
      <c r="AE27" s="5">
        <f t="shared" si="29"/>
        <v>2.0134364162442534E-4</v>
      </c>
      <c r="AF27" s="5">
        <f t="shared" si="30"/>
        <v>1.6786930059538746E-4</v>
      </c>
      <c r="AG27" s="5">
        <f t="shared" si="6"/>
        <v>4.8207200912596211E-3</v>
      </c>
      <c r="AH27" s="5">
        <f t="shared" si="31"/>
        <v>1.8059448771656478E-5</v>
      </c>
      <c r="AI27" s="11">
        <f t="shared" si="7"/>
        <v>6.7241078187903636</v>
      </c>
      <c r="AJ27" s="2">
        <f t="shared" si="32"/>
        <v>8.9525811730193597E-2</v>
      </c>
      <c r="AK27" s="7">
        <f t="shared" si="33"/>
        <v>0.43041255639516152</v>
      </c>
      <c r="AL27" s="15">
        <f t="shared" si="8"/>
        <v>3.9984000000000002</v>
      </c>
      <c r="AM27" s="2">
        <f t="shared" si="9"/>
        <v>0.1287311647612068</v>
      </c>
      <c r="AN27" s="2">
        <f t="shared" si="34"/>
        <v>0</v>
      </c>
      <c r="AO27" s="2">
        <f t="shared" si="35"/>
        <v>2.4678581621354551E-3</v>
      </c>
      <c r="AP27" s="5">
        <f t="shared" si="36"/>
        <v>3.916805079288907E-2</v>
      </c>
      <c r="AQ27" s="5">
        <f t="shared" si="37"/>
        <v>0.15239548556446636</v>
      </c>
      <c r="AR27" s="5">
        <f t="shared" si="38"/>
        <v>8.6832479016042273E-4</v>
      </c>
      <c r="AS27" s="5">
        <f t="shared" si="39"/>
        <v>0.80510028069034867</v>
      </c>
      <c r="BO27" t="s">
        <v>106</v>
      </c>
      <c r="BP27">
        <v>3.55</v>
      </c>
      <c r="BQ27">
        <v>0.12684999999999999</v>
      </c>
      <c r="BR27">
        <v>5.6000000000000001E-2</v>
      </c>
    </row>
    <row r="28" spans="1:70">
      <c r="A28">
        <f t="shared" si="40"/>
        <v>1.3000000000000005E-2</v>
      </c>
      <c r="B28" s="7">
        <f t="shared" si="10"/>
        <v>0.22270108156028365</v>
      </c>
      <c r="C28" s="11">
        <f t="shared" si="41"/>
        <v>524.56168477710219</v>
      </c>
      <c r="D28" s="8">
        <f t="shared" si="11"/>
        <v>5.2102330293819646E-4</v>
      </c>
      <c r="E28" s="2">
        <f t="shared" si="12"/>
        <v>5.2102330293819644E-2</v>
      </c>
      <c r="F28" s="7">
        <f t="shared" si="13"/>
        <v>0.53510638297872337</v>
      </c>
      <c r="G28" s="7">
        <f t="shared" si="14"/>
        <v>0.21215805471124619</v>
      </c>
      <c r="H28" s="7">
        <f t="shared" si="15"/>
        <v>0.17661170212765956</v>
      </c>
      <c r="I28" s="7">
        <f t="shared" si="16"/>
        <v>2.8237082066869298E-2</v>
      </c>
      <c r="J28" s="7">
        <f t="shared" si="42"/>
        <v>4.7365754812563325E-2</v>
      </c>
      <c r="K28" s="7">
        <f t="shared" si="17"/>
        <v>0.95263424518743656</v>
      </c>
      <c r="L28" s="7">
        <f t="shared" si="44"/>
        <v>0.22743765704153995</v>
      </c>
      <c r="M28" s="7">
        <f t="shared" si="18"/>
        <v>0.22743765704153995</v>
      </c>
      <c r="N28" s="7">
        <f t="shared" si="18"/>
        <v>0.45668791033434647</v>
      </c>
      <c r="O28" s="11">
        <f t="shared" si="43"/>
        <v>524.57115792806474</v>
      </c>
      <c r="P28" s="7">
        <f t="shared" si="19"/>
        <v>0.32377744174265449</v>
      </c>
      <c r="Q28" s="7">
        <f t="shared" si="20"/>
        <v>0.31604396602312229</v>
      </c>
      <c r="R28" s="7">
        <f t="shared" si="21"/>
        <v>0.31604396602312229</v>
      </c>
      <c r="S28" s="7">
        <f t="shared" si="22"/>
        <v>0.32497400754281847</v>
      </c>
      <c r="T28" s="7">
        <f t="shared" si="23"/>
        <v>3.5460102555719608</v>
      </c>
      <c r="U28" s="7">
        <f t="shared" si="24"/>
        <v>6.571574926888088E-2</v>
      </c>
      <c r="V28" s="2">
        <f t="shared" si="1"/>
        <v>0.87051923455381586</v>
      </c>
      <c r="W28" s="2">
        <f t="shared" si="2"/>
        <v>7.0582821236281441E-3</v>
      </c>
      <c r="X28" s="5">
        <f t="shared" si="3"/>
        <v>2.7984555082604057E-2</v>
      </c>
      <c r="Y28" s="5">
        <f t="shared" si="4"/>
        <v>6.9887517301438939E-2</v>
      </c>
      <c r="Z28" s="5">
        <f t="shared" si="5"/>
        <v>3.7245919300485913E-3</v>
      </c>
      <c r="AA28" s="5">
        <f t="shared" si="25"/>
        <v>2.0825819008464502E-2</v>
      </c>
      <c r="AB28" s="11">
        <f t="shared" si="26"/>
        <v>528.04231564367376</v>
      </c>
      <c r="AC28" s="2">
        <f t="shared" si="27"/>
        <v>0.99323665638827441</v>
      </c>
      <c r="AD28" s="2">
        <f t="shared" si="28"/>
        <v>1.5301252505730693E-3</v>
      </c>
      <c r="AE28" s="5">
        <f t="shared" si="29"/>
        <v>2.0222047238473961E-4</v>
      </c>
      <c r="AF28" s="5">
        <f t="shared" si="30"/>
        <v>1.6833912755062164E-4</v>
      </c>
      <c r="AG28" s="5">
        <f t="shared" si="6"/>
        <v>4.84459991291922E-3</v>
      </c>
      <c r="AH28" s="5">
        <f t="shared" si="31"/>
        <v>1.8058848297968632E-5</v>
      </c>
      <c r="AI28" s="11">
        <f t="shared" si="7"/>
        <v>6.7598269595642364</v>
      </c>
      <c r="AJ28" s="2">
        <f t="shared" si="32"/>
        <v>8.9126636203748194E-2</v>
      </c>
      <c r="AK28" s="7">
        <f t="shared" si="33"/>
        <v>0.42849344328725092</v>
      </c>
      <c r="AL28" s="15">
        <f t="shared" si="8"/>
        <v>3.9816000000000003</v>
      </c>
      <c r="AM28" s="2">
        <f t="shared" si="9"/>
        <v>0.12867932097799017</v>
      </c>
      <c r="AN28" s="2">
        <f t="shared" si="34"/>
        <v>0</v>
      </c>
      <c r="AO28" s="2">
        <f t="shared" si="35"/>
        <v>2.4790472435261769E-3</v>
      </c>
      <c r="AP28" s="5">
        <f t="shared" si="36"/>
        <v>3.9315534813547777E-2</v>
      </c>
      <c r="AQ28" s="5">
        <f t="shared" si="37"/>
        <v>0.15273230997683171</v>
      </c>
      <c r="AR28" s="5">
        <f t="shared" si="38"/>
        <v>8.7211394082583303E-4</v>
      </c>
      <c r="AS28" s="5">
        <f t="shared" si="39"/>
        <v>0.80460099402526852</v>
      </c>
    </row>
    <row r="29" spans="1:70">
      <c r="A29">
        <f t="shared" si="40"/>
        <v>1.4000000000000005E-2</v>
      </c>
      <c r="B29" s="7">
        <f t="shared" si="10"/>
        <v>0.22182050202839754</v>
      </c>
      <c r="C29" s="11">
        <f t="shared" si="41"/>
        <v>522.30325988843811</v>
      </c>
      <c r="D29" s="8">
        <f t="shared" si="11"/>
        <v>5.1876267748478689E-4</v>
      </c>
      <c r="E29" s="2">
        <f t="shared" si="12"/>
        <v>5.1876267748478685E-2</v>
      </c>
      <c r="F29" s="7">
        <f t="shared" si="13"/>
        <v>0.53554766734279924</v>
      </c>
      <c r="G29" s="7">
        <f t="shared" si="14"/>
        <v>0.21217038539553751</v>
      </c>
      <c r="H29" s="7">
        <f t="shared" si="15"/>
        <v>0.17634736308316429</v>
      </c>
      <c r="I29" s="7">
        <f t="shared" si="16"/>
        <v>2.8255578093306286E-2</v>
      </c>
      <c r="J29" s="7">
        <f t="shared" si="42"/>
        <v>4.7160243407707914E-2</v>
      </c>
      <c r="K29" s="7">
        <f t="shared" si="17"/>
        <v>0.95283975659229192</v>
      </c>
      <c r="L29" s="7">
        <f t="shared" si="44"/>
        <v>0.2265365263691683</v>
      </c>
      <c r="M29" s="7">
        <f t="shared" si="18"/>
        <v>0.2265365263691683</v>
      </c>
      <c r="N29" s="7">
        <f t="shared" si="18"/>
        <v>0.45479210446247453</v>
      </c>
      <c r="O29" s="11">
        <f t="shared" si="43"/>
        <v>522.31269193711955</v>
      </c>
      <c r="P29" s="7">
        <f t="shared" si="19"/>
        <v>0.32257470081135908</v>
      </c>
      <c r="Q29" s="7">
        <f t="shared" si="20"/>
        <v>0.31494554368859101</v>
      </c>
      <c r="R29" s="7">
        <f t="shared" si="21"/>
        <v>0.31494554368859101</v>
      </c>
      <c r="S29" s="7">
        <f t="shared" si="22"/>
        <v>0.32455293205238178</v>
      </c>
      <c r="T29" s="7">
        <f t="shared" si="23"/>
        <v>3.5495992464638935</v>
      </c>
      <c r="U29" s="7">
        <f t="shared" si="24"/>
        <v>6.5572127023060839E-2</v>
      </c>
      <c r="V29" s="2">
        <f t="shared" si="1"/>
        <v>0.87018998924249613</v>
      </c>
      <c r="W29" s="2">
        <f t="shared" si="2"/>
        <v>7.0922028680274777E-3</v>
      </c>
      <c r="X29" s="5">
        <f t="shared" si="3"/>
        <v>2.8097506675340368E-2</v>
      </c>
      <c r="Y29" s="5">
        <f t="shared" si="4"/>
        <v>7.0060501641226139E-2</v>
      </c>
      <c r="Z29" s="5">
        <f t="shared" si="5"/>
        <v>3.7418572465343337E-3</v>
      </c>
      <c r="AA29" s="5">
        <f t="shared" si="25"/>
        <v>2.0817942326375516E-2</v>
      </c>
      <c r="AB29" s="11">
        <f t="shared" si="26"/>
        <v>528.30026362562319</v>
      </c>
      <c r="AC29" s="2">
        <f t="shared" si="27"/>
        <v>0.9932032774482914</v>
      </c>
      <c r="AD29" s="2">
        <f t="shared" si="28"/>
        <v>1.5380087702538722E-3</v>
      </c>
      <c r="AE29" s="5">
        <f t="shared" si="29"/>
        <v>2.0310667218199666E-4</v>
      </c>
      <c r="AF29" s="5">
        <f t="shared" si="30"/>
        <v>1.6881397466059897E-4</v>
      </c>
      <c r="AG29" s="5">
        <f t="shared" si="6"/>
        <v>4.8687348932039999E-3</v>
      </c>
      <c r="AH29" s="5">
        <f t="shared" si="31"/>
        <v>1.8058241408150759E-5</v>
      </c>
      <c r="AI29" s="11">
        <f t="shared" si="7"/>
        <v>6.7959276143556258</v>
      </c>
      <c r="AJ29" s="2">
        <f t="shared" si="32"/>
        <v>8.8727070810131425E-2</v>
      </c>
      <c r="AK29" s="7">
        <f t="shared" si="33"/>
        <v>0.42657245581793951</v>
      </c>
      <c r="AL29" s="15">
        <f t="shared" si="8"/>
        <v>3.9647999999999999</v>
      </c>
      <c r="AM29" s="2">
        <f t="shared" si="9"/>
        <v>0.12862742655993306</v>
      </c>
      <c r="AN29" s="2">
        <f t="shared" si="34"/>
        <v>0</v>
      </c>
      <c r="AO29" s="2">
        <f t="shared" si="35"/>
        <v>2.4903425438933579E-3</v>
      </c>
      <c r="AP29" s="5">
        <f t="shared" si="36"/>
        <v>3.9464418913549126E-2</v>
      </c>
      <c r="AQ29" s="5">
        <f t="shared" si="37"/>
        <v>0.1530723318942539</v>
      </c>
      <c r="AR29" s="5">
        <f t="shared" si="38"/>
        <v>8.7593906224623871E-4</v>
      </c>
      <c r="AS29" s="5">
        <f t="shared" si="39"/>
        <v>0.80409696758605731</v>
      </c>
      <c r="BO29" t="s">
        <v>51</v>
      </c>
      <c r="BP29">
        <v>4.2</v>
      </c>
      <c r="BQ29">
        <v>0.12959999999999999</v>
      </c>
      <c r="BR29">
        <v>6.7000000000000004E-2</v>
      </c>
    </row>
    <row r="30" spans="1:70">
      <c r="A30">
        <f t="shared" si="40"/>
        <v>1.5000000000000006E-2</v>
      </c>
      <c r="B30" s="7">
        <f t="shared" si="10"/>
        <v>0.22093813451776645</v>
      </c>
      <c r="C30" s="11">
        <f t="shared" si="41"/>
        <v>520.04024936548205</v>
      </c>
      <c r="D30" s="8">
        <f t="shared" si="11"/>
        <v>5.1649746192893389E-4</v>
      </c>
      <c r="E30" s="2">
        <f t="shared" si="12"/>
        <v>5.1649746192893392E-2</v>
      </c>
      <c r="F30" s="7">
        <f t="shared" si="13"/>
        <v>0.5359898477157361</v>
      </c>
      <c r="G30" s="7">
        <f t="shared" si="14"/>
        <v>0.21218274111675123</v>
      </c>
      <c r="H30" s="7">
        <f t="shared" si="15"/>
        <v>0.17608248730964465</v>
      </c>
      <c r="I30" s="7">
        <f t="shared" si="16"/>
        <v>2.8274111675126903E-2</v>
      </c>
      <c r="J30" s="7">
        <f t="shared" si="42"/>
        <v>4.6954314720812185E-2</v>
      </c>
      <c r="K30" s="7">
        <f t="shared" si="17"/>
        <v>0.95304568527918787</v>
      </c>
      <c r="L30" s="7">
        <f t="shared" si="44"/>
        <v>0.22563356598984766</v>
      </c>
      <c r="M30" s="7">
        <f t="shared" si="18"/>
        <v>0.22563356598984766</v>
      </c>
      <c r="N30" s="7">
        <f t="shared" si="18"/>
        <v>0.45289244923857858</v>
      </c>
      <c r="O30" s="11">
        <f t="shared" si="43"/>
        <v>520.04964022842637</v>
      </c>
      <c r="P30" s="7">
        <f t="shared" si="19"/>
        <v>0.32136951776649747</v>
      </c>
      <c r="Q30" s="7">
        <f t="shared" si="20"/>
        <v>0.31384350265514643</v>
      </c>
      <c r="R30" s="7">
        <f t="shared" si="21"/>
        <v>0.31384350265514643</v>
      </c>
      <c r="S30" s="7">
        <f t="shared" si="22"/>
        <v>0.32412667993383953</v>
      </c>
      <c r="T30" s="7">
        <f t="shared" si="23"/>
        <v>3.5531954454427157</v>
      </c>
      <c r="U30" s="7">
        <f t="shared" si="24"/>
        <v>6.5427566015665045E-2</v>
      </c>
      <c r="V30" s="2">
        <f t="shared" si="1"/>
        <v>0.86985743753137323</v>
      </c>
      <c r="W30" s="2">
        <f t="shared" si="2"/>
        <v>7.1264642567389937E-3</v>
      </c>
      <c r="X30" s="5">
        <f t="shared" si="3"/>
        <v>2.8211592568585075E-2</v>
      </c>
      <c r="Y30" s="5">
        <f t="shared" si="4"/>
        <v>7.0235223151953685E-2</v>
      </c>
      <c r="Z30" s="5">
        <f t="shared" si="5"/>
        <v>3.7592959475363373E-3</v>
      </c>
      <c r="AA30" s="5">
        <f t="shared" si="25"/>
        <v>2.0809986543812761E-2</v>
      </c>
      <c r="AB30" s="11">
        <f t="shared" si="26"/>
        <v>528.55846374524685</v>
      </c>
      <c r="AC30" s="2">
        <f t="shared" si="27"/>
        <v>0.99316953993481816</v>
      </c>
      <c r="AD30" s="2">
        <f t="shared" si="28"/>
        <v>1.5459769786985377E-3</v>
      </c>
      <c r="AE30" s="5">
        <f t="shared" si="29"/>
        <v>2.040023919866113E-4</v>
      </c>
      <c r="AF30" s="5">
        <f t="shared" si="30"/>
        <v>1.6929392281888922E-4</v>
      </c>
      <c r="AG30" s="5">
        <f t="shared" si="6"/>
        <v>4.8931291436788643E-3</v>
      </c>
      <c r="AH30" s="5">
        <f t="shared" si="31"/>
        <v>1.805762799881488E-5</v>
      </c>
      <c r="AI30" s="11">
        <f t="shared" si="7"/>
        <v>6.8324159283756289</v>
      </c>
      <c r="AJ30" s="2">
        <f t="shared" si="32"/>
        <v>8.8327114979751029E-2</v>
      </c>
      <c r="AK30" s="7">
        <f t="shared" si="33"/>
        <v>0.42464959124880303</v>
      </c>
      <c r="AL30" s="15">
        <f t="shared" si="8"/>
        <v>3.948</v>
      </c>
      <c r="AM30" s="2">
        <f t="shared" si="9"/>
        <v>0.12857548143305839</v>
      </c>
      <c r="AN30" s="2">
        <f t="shared" si="34"/>
        <v>0</v>
      </c>
      <c r="AO30" s="2">
        <f t="shared" si="35"/>
        <v>2.5017455829702182E-3</v>
      </c>
      <c r="AP30" s="5">
        <f t="shared" si="36"/>
        <v>3.9614723124597059E-2</v>
      </c>
      <c r="AQ30" s="5">
        <f t="shared" si="37"/>
        <v>0.15341559706519345</v>
      </c>
      <c r="AR30" s="5">
        <f t="shared" si="38"/>
        <v>8.7980066907498284E-4</v>
      </c>
      <c r="AS30" s="5">
        <f t="shared" si="39"/>
        <v>0.80358813355816416</v>
      </c>
    </row>
    <row r="31" spans="1:70">
      <c r="A31">
        <f t="shared" si="40"/>
        <v>1.6000000000000007E-2</v>
      </c>
      <c r="B31" s="7">
        <f t="shared" si="10"/>
        <v>0.22005397357723572</v>
      </c>
      <c r="C31" s="11">
        <f t="shared" si="41"/>
        <v>517.77263922764212</v>
      </c>
      <c r="D31" s="8">
        <f t="shared" si="11"/>
        <v>5.1422764227642271E-4</v>
      </c>
      <c r="E31" s="2">
        <f t="shared" si="12"/>
        <v>5.1422764227642269E-2</v>
      </c>
      <c r="F31" s="7">
        <f t="shared" si="13"/>
        <v>0.53643292682926824</v>
      </c>
      <c r="G31" s="7">
        <f t="shared" si="14"/>
        <v>0.21219512195121948</v>
      </c>
      <c r="H31" s="7">
        <f t="shared" si="15"/>
        <v>0.1758170731707317</v>
      </c>
      <c r="I31" s="7">
        <f t="shared" si="16"/>
        <v>2.8292682926829269E-2</v>
      </c>
      <c r="J31" s="7">
        <f t="shared" si="42"/>
        <v>4.6747967479674794E-2</v>
      </c>
      <c r="K31" s="7">
        <f t="shared" si="17"/>
        <v>0.95325203252032509</v>
      </c>
      <c r="L31" s="7">
        <f t="shared" si="44"/>
        <v>0.22472877032520322</v>
      </c>
      <c r="M31" s="7">
        <f t="shared" si="18"/>
        <v>0.22472877032520322</v>
      </c>
      <c r="N31" s="7">
        <f t="shared" si="18"/>
        <v>0.45098893292682929</v>
      </c>
      <c r="O31" s="11">
        <f t="shared" si="43"/>
        <v>517.78198882113804</v>
      </c>
      <c r="P31" s="7">
        <f t="shared" si="19"/>
        <v>0.32016188516260158</v>
      </c>
      <c r="Q31" s="7">
        <f t="shared" si="20"/>
        <v>0.31273782985141579</v>
      </c>
      <c r="R31" s="7">
        <f t="shared" si="21"/>
        <v>0.31273782985141579</v>
      </c>
      <c r="S31" s="7">
        <f t="shared" si="22"/>
        <v>0.32369519797678825</v>
      </c>
      <c r="T31" s="7">
        <f t="shared" si="23"/>
        <v>3.5567988732003331</v>
      </c>
      <c r="U31" s="7">
        <f t="shared" si="24"/>
        <v>6.5282060392484853E-2</v>
      </c>
      <c r="V31" s="2">
        <f t="shared" si="1"/>
        <v>0.86952152936301574</v>
      </c>
      <c r="W31" s="2">
        <f t="shared" si="2"/>
        <v>7.1610714469669424E-3</v>
      </c>
      <c r="X31" s="5">
        <f t="shared" si="3"/>
        <v>2.8326829935146298E-2</v>
      </c>
      <c r="Y31" s="5">
        <f t="shared" si="4"/>
        <v>7.0411708133621423E-2</v>
      </c>
      <c r="Z31" s="5">
        <f t="shared" si="5"/>
        <v>3.7769106580195074E-3</v>
      </c>
      <c r="AA31" s="5">
        <f t="shared" si="25"/>
        <v>2.0801950463230048E-2</v>
      </c>
      <c r="AB31" s="11">
        <f t="shared" si="26"/>
        <v>528.81691637241204</v>
      </c>
      <c r="AC31" s="2">
        <f t="shared" si="27"/>
        <v>0.99313543803868543</v>
      </c>
      <c r="AD31" s="2">
        <f t="shared" si="28"/>
        <v>1.5540312479309887E-3</v>
      </c>
      <c r="AE31" s="5">
        <f t="shared" si="29"/>
        <v>2.0490778603011613E-4</v>
      </c>
      <c r="AF31" s="5">
        <f t="shared" si="30"/>
        <v>1.697790546664474E-4</v>
      </c>
      <c r="AG31" s="5">
        <f t="shared" si="6"/>
        <v>4.9177868647227885E-3</v>
      </c>
      <c r="AH31" s="5">
        <f t="shared" si="31"/>
        <v>1.8057007964339739E-5</v>
      </c>
      <c r="AI31" s="11">
        <f t="shared" si="7"/>
        <v>6.8692981795258792</v>
      </c>
      <c r="AJ31" s="2">
        <f t="shared" si="32"/>
        <v>8.7926768141944681E-2</v>
      </c>
      <c r="AK31" s="7">
        <f t="shared" si="33"/>
        <v>0.42272484683627248</v>
      </c>
      <c r="AL31" s="15">
        <f t="shared" si="8"/>
        <v>3.9312</v>
      </c>
      <c r="AM31" s="2">
        <f t="shared" si="9"/>
        <v>0.12852348552325019</v>
      </c>
      <c r="AN31" s="2">
        <f t="shared" si="34"/>
        <v>0</v>
      </c>
      <c r="AO31" s="2">
        <f t="shared" si="35"/>
        <v>2.5132579096204494E-3</v>
      </c>
      <c r="AP31" s="5">
        <f t="shared" si="36"/>
        <v>3.9766467862366185E-2</v>
      </c>
      <c r="AQ31" s="5">
        <f t="shared" si="37"/>
        <v>0.15376215211502428</v>
      </c>
      <c r="AR31" s="5">
        <f t="shared" si="38"/>
        <v>8.8369928583035976E-4</v>
      </c>
      <c r="AS31" s="5">
        <f t="shared" si="39"/>
        <v>0.8030744228271588</v>
      </c>
    </row>
    <row r="32" spans="1:70">
      <c r="A32">
        <f t="shared" si="40"/>
        <v>1.7000000000000008E-2</v>
      </c>
      <c r="B32" s="7">
        <f t="shared" si="10"/>
        <v>0.21916801373346892</v>
      </c>
      <c r="C32" s="11">
        <f t="shared" si="41"/>
        <v>515.50041543743635</v>
      </c>
      <c r="D32" s="8">
        <f t="shared" si="11"/>
        <v>5.119532044760935E-4</v>
      </c>
      <c r="E32" s="2">
        <f t="shared" si="12"/>
        <v>5.1195320447609348E-2</v>
      </c>
      <c r="F32" s="7">
        <f t="shared" si="13"/>
        <v>0.53687690742624616</v>
      </c>
      <c r="G32" s="7">
        <f t="shared" si="14"/>
        <v>0.2122075279755849</v>
      </c>
      <c r="H32" s="7">
        <f t="shared" si="15"/>
        <v>0.17555111902339776</v>
      </c>
      <c r="I32" s="7">
        <f t="shared" si="16"/>
        <v>2.8311291963377418E-2</v>
      </c>
      <c r="J32" s="7">
        <f t="shared" si="42"/>
        <v>4.6541200406917602E-2</v>
      </c>
      <c r="K32" s="7">
        <f t="shared" si="17"/>
        <v>0.95345879959308233</v>
      </c>
      <c r="L32" s="7">
        <f t="shared" si="44"/>
        <v>0.22382213377416071</v>
      </c>
      <c r="M32" s="7">
        <f t="shared" si="18"/>
        <v>0.22382213377416071</v>
      </c>
      <c r="N32" s="7">
        <f t="shared" si="18"/>
        <v>0.44908154374364184</v>
      </c>
      <c r="O32" s="11">
        <f t="shared" si="43"/>
        <v>515.50972367751763</v>
      </c>
      <c r="P32" s="7">
        <f t="shared" si="19"/>
        <v>0.3189517955239064</v>
      </c>
      <c r="Q32" s="7">
        <f t="shared" si="20"/>
        <v>0.31162851214884324</v>
      </c>
      <c r="R32" s="7">
        <f t="shared" si="21"/>
        <v>0.31162851214884324</v>
      </c>
      <c r="S32" s="7">
        <f t="shared" si="22"/>
        <v>0.32325843232085444</v>
      </c>
      <c r="T32" s="7">
        <f t="shared" si="23"/>
        <v>3.56040955048495</v>
      </c>
      <c r="U32" s="7">
        <f t="shared" si="24"/>
        <v>6.5135604257015464E-2</v>
      </c>
      <c r="V32" s="2">
        <f t="shared" si="1"/>
        <v>0.86918221366440473</v>
      </c>
      <c r="W32" s="2">
        <f t="shared" si="2"/>
        <v>7.1960297005473316E-3</v>
      </c>
      <c r="X32" s="5">
        <f t="shared" si="3"/>
        <v>2.8443236296242028E-2</v>
      </c>
      <c r="Y32" s="5">
        <f t="shared" si="4"/>
        <v>7.0589983419815802E-2</v>
      </c>
      <c r="Z32" s="5">
        <f t="shared" si="5"/>
        <v>3.7947040562052534E-3</v>
      </c>
      <c r="AA32" s="5">
        <f t="shared" si="25"/>
        <v>2.0793832862784807E-2</v>
      </c>
      <c r="AB32" s="11">
        <f t="shared" si="26"/>
        <v>529.07562187771157</v>
      </c>
      <c r="AC32" s="2">
        <f t="shared" si="27"/>
        <v>0.99310096582455754</v>
      </c>
      <c r="AD32" s="2">
        <f t="shared" si="28"/>
        <v>1.5621729797732052E-3</v>
      </c>
      <c r="AE32" s="5">
        <f t="shared" si="29"/>
        <v>2.0582301189369368E-4</v>
      </c>
      <c r="AF32" s="5">
        <f t="shared" si="30"/>
        <v>1.7026945463905114E-4</v>
      </c>
      <c r="AG32" s="5">
        <f t="shared" si="6"/>
        <v>4.9427123479399305E-3</v>
      </c>
      <c r="AH32" s="5">
        <f t="shared" si="31"/>
        <v>1.8056381196810142E-5</v>
      </c>
      <c r="AI32" s="11">
        <f t="shared" si="7"/>
        <v>6.9065807819993728</v>
      </c>
      <c r="AJ32" s="2">
        <f t="shared" si="32"/>
        <v>8.7526029724978541E-2</v>
      </c>
      <c r="AK32" s="7">
        <f t="shared" si="33"/>
        <v>0.42079821983162757</v>
      </c>
      <c r="AL32" s="15">
        <f t="shared" si="8"/>
        <v>3.9144000000000001</v>
      </c>
      <c r="AM32" s="2">
        <f t="shared" si="9"/>
        <v>0.1284714387562533</v>
      </c>
      <c r="AN32" s="2">
        <f t="shared" si="34"/>
        <v>0</v>
      </c>
      <c r="AO32" s="2">
        <f t="shared" si="35"/>
        <v>2.5248811025395481E-3</v>
      </c>
      <c r="AP32" s="5">
        <f t="shared" si="36"/>
        <v>3.991967393574606E-2</v>
      </c>
      <c r="AQ32" s="5">
        <f t="shared" si="37"/>
        <v>0.15411204456714561</v>
      </c>
      <c r="AR32" s="5">
        <f t="shared" si="38"/>
        <v>8.8763544713312025E-4</v>
      </c>
      <c r="AS32" s="5">
        <f t="shared" si="39"/>
        <v>0.80255576494743575</v>
      </c>
    </row>
    <row r="33" spans="1:45">
      <c r="A33">
        <f t="shared" si="40"/>
        <v>1.8000000000000009E-2</v>
      </c>
      <c r="B33" s="7">
        <f t="shared" si="10"/>
        <v>0.21828024949083499</v>
      </c>
      <c r="C33" s="11">
        <f t="shared" si="41"/>
        <v>513.22356390020354</v>
      </c>
      <c r="D33" s="8">
        <f t="shared" si="11"/>
        <v>5.0967413441955177E-4</v>
      </c>
      <c r="E33" s="2">
        <f t="shared" si="12"/>
        <v>5.0967413441955177E-2</v>
      </c>
      <c r="F33" s="7">
        <f t="shared" si="13"/>
        <v>0.53732179226069243</v>
      </c>
      <c r="G33" s="7">
        <f t="shared" si="14"/>
        <v>0.21221995926680243</v>
      </c>
      <c r="H33" s="7">
        <f t="shared" si="15"/>
        <v>0.1752846232179226</v>
      </c>
      <c r="I33" s="7">
        <f t="shared" si="16"/>
        <v>2.8329938900203668E-2</v>
      </c>
      <c r="J33" s="7">
        <f t="shared" si="42"/>
        <v>4.6334012219959267E-2</v>
      </c>
      <c r="K33" s="7">
        <f t="shared" si="17"/>
        <v>0.95366598778004064</v>
      </c>
      <c r="L33" s="7">
        <f t="shared" si="44"/>
        <v>0.2229136507128309</v>
      </c>
      <c r="M33" s="7">
        <f t="shared" si="18"/>
        <v>0.2229136507128309</v>
      </c>
      <c r="N33" s="7">
        <f t="shared" si="18"/>
        <v>0.44717026985743363</v>
      </c>
      <c r="O33" s="11">
        <f t="shared" si="43"/>
        <v>513.23283070264756</v>
      </c>
      <c r="P33" s="7">
        <f t="shared" si="19"/>
        <v>0.31773924134419551</v>
      </c>
      <c r="Q33" s="7">
        <f t="shared" si="20"/>
        <v>0.31051553636138834</v>
      </c>
      <c r="R33" s="7">
        <f t="shared" si="21"/>
        <v>0.31051553636138834</v>
      </c>
      <c r="S33" s="7">
        <f t="shared" si="22"/>
        <v>0.32281632844609159</v>
      </c>
      <c r="T33" s="7">
        <f t="shared" si="23"/>
        <v>3.5640274981005908</v>
      </c>
      <c r="U33" s="7">
        <f t="shared" si="24"/>
        <v>6.4988191670097742E-2</v>
      </c>
      <c r="V33" s="2">
        <f t="shared" si="1"/>
        <v>0.86883943832104527</v>
      </c>
      <c r="W33" s="2">
        <f t="shared" si="2"/>
        <v>7.2313443866149586E-3</v>
      </c>
      <c r="X33" s="5">
        <f t="shared" si="3"/>
        <v>2.8560829530381075E-2</v>
      </c>
      <c r="Y33" s="5">
        <f t="shared" si="4"/>
        <v>7.0770076391310874E-2</v>
      </c>
      <c r="Z33" s="5">
        <f t="shared" si="5"/>
        <v>3.8126788749289903E-3</v>
      </c>
      <c r="AA33" s="5">
        <f t="shared" si="25"/>
        <v>2.0785632495718794E-2</v>
      </c>
      <c r="AB33" s="11">
        <f t="shared" si="26"/>
        <v>529.33458063246258</v>
      </c>
      <c r="AC33" s="2">
        <f t="shared" si="27"/>
        <v>0.99306611722748972</v>
      </c>
      <c r="AD33" s="2">
        <f t="shared" si="28"/>
        <v>1.5704036066585966E-3</v>
      </c>
      <c r="AE33" s="5">
        <f t="shared" si="29"/>
        <v>2.0674823059960929E-4</v>
      </c>
      <c r="AF33" s="5">
        <f t="shared" si="30"/>
        <v>1.7076520901629293E-4</v>
      </c>
      <c r="AG33" s="5">
        <f t="shared" si="6"/>
        <v>4.9679099786497294E-3</v>
      </c>
      <c r="AH33" s="5">
        <f t="shared" si="31"/>
        <v>1.8055747585954363E-5</v>
      </c>
      <c r="AI33" s="11">
        <f t="shared" si="7"/>
        <v>6.9442702899992126</v>
      </c>
      <c r="AJ33" s="2">
        <f t="shared" si="32"/>
        <v>8.7124899156045849E-2</v>
      </c>
      <c r="AK33" s="7">
        <f t="shared" si="33"/>
        <v>0.41886970748098962</v>
      </c>
      <c r="AL33" s="15">
        <f t="shared" si="8"/>
        <v>3.8976000000000002</v>
      </c>
      <c r="AM33" s="2">
        <f t="shared" si="9"/>
        <v>0.12841934105767319</v>
      </c>
      <c r="AN33" s="2">
        <f t="shared" si="34"/>
        <v>0</v>
      </c>
      <c r="AO33" s="2">
        <f t="shared" si="35"/>
        <v>2.5366167709765081E-3</v>
      </c>
      <c r="AP33" s="5">
        <f t="shared" si="36"/>
        <v>4.0074362556353972E-2</v>
      </c>
      <c r="AQ33" s="5">
        <f t="shared" si="37"/>
        <v>0.15446532286470735</v>
      </c>
      <c r="AR33" s="5">
        <f t="shared" si="38"/>
        <v>8.9160969795086975E-4</v>
      </c>
      <c r="AS33" s="5">
        <f t="shared" si="39"/>
        <v>0.80203208811001125</v>
      </c>
    </row>
    <row r="34" spans="1:45">
      <c r="A34">
        <f t="shared" si="40"/>
        <v>1.900000000000001E-2</v>
      </c>
      <c r="B34" s="7">
        <f t="shared" si="10"/>
        <v>0.21739067533129455</v>
      </c>
      <c r="C34" s="11">
        <f t="shared" si="41"/>
        <v>510.94207046381234</v>
      </c>
      <c r="D34" s="8">
        <f t="shared" si="11"/>
        <v>5.073904179408766E-4</v>
      </c>
      <c r="E34" s="2">
        <f t="shared" si="12"/>
        <v>5.0739041794087662E-2</v>
      </c>
      <c r="F34" s="7">
        <f t="shared" si="13"/>
        <v>0.5377675840978593</v>
      </c>
      <c r="G34" s="7">
        <f t="shared" si="14"/>
        <v>0.21223241590214065</v>
      </c>
      <c r="H34" s="7">
        <f t="shared" si="15"/>
        <v>0.17501758409785931</v>
      </c>
      <c r="I34" s="7">
        <f t="shared" si="16"/>
        <v>2.8348623853211012E-2</v>
      </c>
      <c r="J34" s="7">
        <f t="shared" si="42"/>
        <v>4.6126401630988786E-2</v>
      </c>
      <c r="K34" s="7">
        <f t="shared" si="17"/>
        <v>0.9538735983690112</v>
      </c>
      <c r="L34" s="7">
        <f t="shared" si="44"/>
        <v>0.22200331549439345</v>
      </c>
      <c r="M34" s="7">
        <f t="shared" si="18"/>
        <v>0.22200331549439345</v>
      </c>
      <c r="N34" s="7">
        <f t="shared" si="18"/>
        <v>0.44525509938837909</v>
      </c>
      <c r="O34" s="11">
        <f t="shared" si="43"/>
        <v>510.95129574413858</v>
      </c>
      <c r="P34" s="7">
        <f t="shared" si="19"/>
        <v>0.3165242150866463</v>
      </c>
      <c r="Q34" s="7">
        <f t="shared" si="20"/>
        <v>0.30939888924522374</v>
      </c>
      <c r="R34" s="7">
        <f t="shared" si="21"/>
        <v>0.30939888924522374</v>
      </c>
      <c r="S34" s="7">
        <f t="shared" si="22"/>
        <v>0.32236883116320991</v>
      </c>
      <c r="T34" s="7">
        <f t="shared" si="23"/>
        <v>3.5676527369065956</v>
      </c>
      <c r="U34" s="7">
        <f t="shared" si="24"/>
        <v>6.4839816649556542E-2</v>
      </c>
      <c r="V34" s="2">
        <f t="shared" si="1"/>
        <v>0.86849315015028394</v>
      </c>
      <c r="W34" s="2">
        <f t="shared" si="2"/>
        <v>7.2670209843524649E-3</v>
      </c>
      <c r="X34" s="5">
        <f t="shared" si="3"/>
        <v>2.8679627882516975E-2</v>
      </c>
      <c r="Y34" s="5">
        <f t="shared" si="4"/>
        <v>7.0952014990087547E-2</v>
      </c>
      <c r="Z34" s="5">
        <f t="shared" si="5"/>
        <v>3.8308379030393721E-3</v>
      </c>
      <c r="AA34" s="5">
        <f t="shared" si="25"/>
        <v>2.0777348089719712E-2</v>
      </c>
      <c r="AB34" s="11">
        <f t="shared" si="26"/>
        <v>529.59379300870944</v>
      </c>
      <c r="AC34" s="2">
        <f t="shared" si="27"/>
        <v>0.99303088604937195</v>
      </c>
      <c r="AD34" s="2">
        <f t="shared" si="28"/>
        <v>1.5787245924721632E-3</v>
      </c>
      <c r="AE34" s="5">
        <f t="shared" si="29"/>
        <v>2.0768360670565467E-4</v>
      </c>
      <c r="AF34" s="5">
        <f t="shared" si="30"/>
        <v>1.7126640597218512E-4</v>
      </c>
      <c r="AG34" s="5">
        <f t="shared" si="6"/>
        <v>4.9933842384590121E-3</v>
      </c>
      <c r="AH34" s="5">
        <f t="shared" si="31"/>
        <v>1.805510701907949E-5</v>
      </c>
      <c r="AI34" s="11">
        <f t="shared" si="7"/>
        <v>6.9823734015797774</v>
      </c>
      <c r="AJ34" s="2">
        <f t="shared" si="32"/>
        <v>8.6723375861265634E-2</v>
      </c>
      <c r="AK34" s="7">
        <f t="shared" si="33"/>
        <v>0.41693930702531556</v>
      </c>
      <c r="AL34" s="15">
        <f t="shared" si="8"/>
        <v>3.8807999999999998</v>
      </c>
      <c r="AM34" s="2">
        <f t="shared" si="9"/>
        <v>0.12836719235297583</v>
      </c>
      <c r="AN34" s="2">
        <f t="shared" si="34"/>
        <v>0</v>
      </c>
      <c r="AO34" s="2">
        <f t="shared" si="35"/>
        <v>2.5484665554765655E-3</v>
      </c>
      <c r="AP34" s="5">
        <f t="shared" si="36"/>
        <v>4.023055534832496E-2</v>
      </c>
      <c r="AQ34" s="5">
        <f t="shared" si="37"/>
        <v>0.15482203639296871</v>
      </c>
      <c r="AR34" s="5">
        <f t="shared" si="38"/>
        <v>8.9562259384959775E-4</v>
      </c>
      <c r="AS34" s="5">
        <f t="shared" si="39"/>
        <v>0.80150331910938011</v>
      </c>
    </row>
    <row r="35" spans="1:45">
      <c r="A35">
        <f t="shared" si="40"/>
        <v>2.0000000000000011E-2</v>
      </c>
      <c r="B35" s="7">
        <f t="shared" si="10"/>
        <v>0.21649928571428567</v>
      </c>
      <c r="C35" s="11">
        <f t="shared" si="41"/>
        <v>508.65592091836726</v>
      </c>
      <c r="D35" s="8">
        <f t="shared" si="11"/>
        <v>5.0510204081632645E-4</v>
      </c>
      <c r="E35" s="2">
        <f t="shared" si="12"/>
        <v>5.0510204081632648E-2</v>
      </c>
      <c r="F35" s="7">
        <f t="shared" si="13"/>
        <v>0.53821428571428565</v>
      </c>
      <c r="G35" s="7">
        <f t="shared" si="14"/>
        <v>0.21224489795918364</v>
      </c>
      <c r="H35" s="7">
        <f t="shared" si="15"/>
        <v>0.17474999999999999</v>
      </c>
      <c r="I35" s="7">
        <f t="shared" si="16"/>
        <v>2.8367346938775514E-2</v>
      </c>
      <c r="J35" s="7">
        <f t="shared" si="42"/>
        <v>4.5918367346938778E-2</v>
      </c>
      <c r="K35" s="7">
        <f t="shared" si="17"/>
        <v>0.95408163265306112</v>
      </c>
      <c r="L35" s="7">
        <f t="shared" si="44"/>
        <v>0.22109112244897955</v>
      </c>
      <c r="M35" s="7">
        <f t="shared" si="18"/>
        <v>0.22109112244897955</v>
      </c>
      <c r="N35" s="7">
        <f t="shared" si="18"/>
        <v>0.44333602040816317</v>
      </c>
      <c r="O35" s="11">
        <f t="shared" si="43"/>
        <v>508.66510459183667</v>
      </c>
      <c r="P35" s="7">
        <f t="shared" si="19"/>
        <v>0.31530670918367348</v>
      </c>
      <c r="Q35" s="7">
        <f t="shared" si="20"/>
        <v>0.30827855749843036</v>
      </c>
      <c r="R35" s="7">
        <f t="shared" si="21"/>
        <v>0.30827855749843036</v>
      </c>
      <c r="S35" s="7">
        <f t="shared" si="22"/>
        <v>0.32191588460363302</v>
      </c>
      <c r="T35" s="7">
        <f t="shared" si="23"/>
        <v>3.5712852878170898</v>
      </c>
      <c r="U35" s="7">
        <f t="shared" si="24"/>
        <v>6.4690473169835519E-2</v>
      </c>
      <c r="V35" s="2">
        <f t="shared" si="1"/>
        <v>0.86814329487380082</v>
      </c>
      <c r="W35" s="2">
        <f t="shared" si="2"/>
        <v>7.3030650858243425E-3</v>
      </c>
      <c r="X35" s="5">
        <f t="shared" si="3"/>
        <v>2.8799649973484939E-2</v>
      </c>
      <c r="Y35" s="5">
        <f t="shared" si="4"/>
        <v>7.1135827733786017E-2</v>
      </c>
      <c r="Z35" s="5">
        <f t="shared" si="5"/>
        <v>3.8491839868407766E-3</v>
      </c>
      <c r="AA35" s="5">
        <f t="shared" si="25"/>
        <v>2.0768978346263182E-2</v>
      </c>
      <c r="AB35" s="11">
        <f t="shared" si="26"/>
        <v>529.85325937922676</v>
      </c>
      <c r="AC35" s="2">
        <f t="shared" si="27"/>
        <v>0.99299526595525112</v>
      </c>
      <c r="AD35" s="2">
        <f t="shared" si="28"/>
        <v>1.5871374334184764E-3</v>
      </c>
      <c r="AE35" s="5">
        <f t="shared" si="29"/>
        <v>2.086293084027194E-4</v>
      </c>
      <c r="AF35" s="5">
        <f t="shared" si="30"/>
        <v>1.7177313562744096E-4</v>
      </c>
      <c r="AG35" s="5">
        <f t="shared" si="6"/>
        <v>5.0191397079192698E-3</v>
      </c>
      <c r="AH35" s="5">
        <f t="shared" si="31"/>
        <v>1.805445938100457E-5</v>
      </c>
      <c r="AI35" s="11">
        <f t="shared" si="7"/>
        <v>7.020896962615045</v>
      </c>
      <c r="AJ35" s="2">
        <f t="shared" si="32"/>
        <v>8.6321459265681452E-2</v>
      </c>
      <c r="AK35" s="7">
        <f t="shared" si="33"/>
        <v>0.41500701570039161</v>
      </c>
      <c r="AL35" s="15">
        <f t="shared" si="8"/>
        <v>3.8639999999999999</v>
      </c>
      <c r="AM35" s="2">
        <f t="shared" si="9"/>
        <v>0.12831499256748755</v>
      </c>
      <c r="AN35" s="2">
        <f t="shared" si="34"/>
        <v>0</v>
      </c>
      <c r="AO35" s="2">
        <f t="shared" si="35"/>
        <v>2.5604321286457148E-3</v>
      </c>
      <c r="AP35" s="5">
        <f t="shared" si="36"/>
        <v>4.0388274358389133E-2</v>
      </c>
      <c r="AQ35" s="5">
        <f t="shared" si="37"/>
        <v>0.15518223550231258</v>
      </c>
      <c r="AR35" s="5">
        <f t="shared" si="38"/>
        <v>8.9967470125257862E-4</v>
      </c>
      <c r="AS35" s="5">
        <f t="shared" si="39"/>
        <v>0.80096938330940004</v>
      </c>
    </row>
    <row r="36" spans="1:45">
      <c r="A36">
        <f t="shared" si="40"/>
        <v>2.1000000000000012E-2</v>
      </c>
      <c r="B36" s="7">
        <f t="shared" si="10"/>
        <v>0.21560607507660876</v>
      </c>
      <c r="C36" s="11">
        <f t="shared" si="41"/>
        <v>506.36510099591408</v>
      </c>
      <c r="D36" s="8">
        <f t="shared" si="11"/>
        <v>5.028089887640448E-4</v>
      </c>
      <c r="E36" s="2">
        <f t="shared" si="12"/>
        <v>5.0280898876404481E-2</v>
      </c>
      <c r="F36" s="7">
        <f t="shared" si="13"/>
        <v>0.53866189989785496</v>
      </c>
      <c r="G36" s="7">
        <f t="shared" si="14"/>
        <v>0.21225740551583244</v>
      </c>
      <c r="H36" s="7">
        <f t="shared" si="15"/>
        <v>0.17448186925434117</v>
      </c>
      <c r="I36" s="7">
        <f t="shared" si="16"/>
        <v>2.8386108273748725E-2</v>
      </c>
      <c r="J36" s="7">
        <f t="shared" si="42"/>
        <v>4.5709908069458627E-2</v>
      </c>
      <c r="K36" s="7">
        <f t="shared" si="17"/>
        <v>0.95429009193054148</v>
      </c>
      <c r="L36" s="7">
        <f t="shared" si="44"/>
        <v>0.22017706588355462</v>
      </c>
      <c r="M36" s="7">
        <f t="shared" si="18"/>
        <v>0.22017706588355462</v>
      </c>
      <c r="N36" s="7">
        <f t="shared" si="18"/>
        <v>0.44141302093973428</v>
      </c>
      <c r="O36" s="11">
        <f t="shared" si="43"/>
        <v>506.3742429775279</v>
      </c>
      <c r="P36" s="7">
        <f t="shared" si="19"/>
        <v>0.31408671603677218</v>
      </c>
      <c r="Q36" s="7">
        <f t="shared" si="20"/>
        <v>0.30715452776069058</v>
      </c>
      <c r="R36" s="7">
        <f t="shared" si="21"/>
        <v>0.30715452776069058</v>
      </c>
      <c r="S36" s="7">
        <f t="shared" si="22"/>
        <v>0.32145743220937911</v>
      </c>
      <c r="T36" s="7">
        <f t="shared" si="23"/>
        <v>3.57492517180042</v>
      </c>
      <c r="U36" s="7">
        <f t="shared" si="24"/>
        <v>6.4540155161628227E-2</v>
      </c>
      <c r="V36" s="2">
        <f t="shared" si="1"/>
        <v>0.86778981708924741</v>
      </c>
      <c r="W36" s="2">
        <f t="shared" si="2"/>
        <v>7.339482398898956E-3</v>
      </c>
      <c r="X36" s="5">
        <f t="shared" si="3"/>
        <v>2.8920914809731729E-2</v>
      </c>
      <c r="Y36" s="5">
        <f t="shared" si="4"/>
        <v>7.1321543730607118E-2</v>
      </c>
      <c r="Z36" s="5">
        <f t="shared" si="5"/>
        <v>3.8677200315805817E-3</v>
      </c>
      <c r="AA36" s="5">
        <f t="shared" si="25"/>
        <v>2.0760521939934152E-2</v>
      </c>
      <c r="AB36" s="11">
        <f t="shared" si="26"/>
        <v>530.11298011751876</v>
      </c>
      <c r="AC36" s="2">
        <f t="shared" si="27"/>
        <v>0.99295925046953593</v>
      </c>
      <c r="AD36" s="2">
        <f t="shared" si="28"/>
        <v>1.5956436589185676E-3</v>
      </c>
      <c r="AE36" s="5">
        <f t="shared" si="29"/>
        <v>2.0958550761561158E-4</v>
      </c>
      <c r="AF36" s="5">
        <f t="shared" si="30"/>
        <v>1.7228549010349684E-4</v>
      </c>
      <c r="AG36" s="5">
        <f t="shared" si="6"/>
        <v>5.0451810692724378E-3</v>
      </c>
      <c r="AH36" s="5">
        <f t="shared" si="31"/>
        <v>1.805380455399157E-5</v>
      </c>
      <c r="AI36" s="11">
        <f t="shared" si="7"/>
        <v>7.0598479708990043</v>
      </c>
      <c r="AJ36" s="2">
        <f t="shared" si="32"/>
        <v>8.5919148793259917E-2</v>
      </c>
      <c r="AK36" s="7">
        <f t="shared" si="33"/>
        <v>0.41307283073682649</v>
      </c>
      <c r="AL36" s="15">
        <f t="shared" si="8"/>
        <v>3.8472</v>
      </c>
      <c r="AM36" s="2">
        <f t="shared" si="9"/>
        <v>0.1282627416263947</v>
      </c>
      <c r="AN36" s="2">
        <f t="shared" si="34"/>
        <v>0</v>
      </c>
      <c r="AO36" s="2">
        <f t="shared" si="35"/>
        <v>2.572515195937753E-3</v>
      </c>
      <c r="AP36" s="5">
        <f t="shared" si="36"/>
        <v>4.054754206624557E-2</v>
      </c>
      <c r="AQ36" s="5">
        <f t="shared" si="37"/>
        <v>0.15554597153193758</v>
      </c>
      <c r="AR36" s="5">
        <f t="shared" si="38"/>
        <v>9.0376659770690141E-4</v>
      </c>
      <c r="AS36" s="5">
        <f t="shared" si="39"/>
        <v>0.80043020460817227</v>
      </c>
    </row>
    <row r="37" spans="1:45">
      <c r="A37">
        <f t="shared" si="40"/>
        <v>2.2000000000000013E-2</v>
      </c>
      <c r="B37" s="7">
        <f t="shared" si="10"/>
        <v>0.21471103783231077</v>
      </c>
      <c r="C37" s="11">
        <f t="shared" si="41"/>
        <v>504.06959637014296</v>
      </c>
      <c r="D37" s="8">
        <f t="shared" si="11"/>
        <v>5.0051124744376267E-4</v>
      </c>
      <c r="E37" s="2">
        <f t="shared" si="12"/>
        <v>5.0051124744376264E-2</v>
      </c>
      <c r="F37" s="7">
        <f t="shared" si="13"/>
        <v>0.53911042944785281</v>
      </c>
      <c r="G37" s="7">
        <f t="shared" si="14"/>
        <v>0.21226993865030672</v>
      </c>
      <c r="H37" s="7">
        <f t="shared" si="15"/>
        <v>0.17421319018404907</v>
      </c>
      <c r="I37" s="7">
        <f t="shared" si="16"/>
        <v>2.8404907975460122E-2</v>
      </c>
      <c r="J37" s="7">
        <f t="shared" si="42"/>
        <v>4.5501022494887522E-2</v>
      </c>
      <c r="K37" s="7">
        <f t="shared" si="17"/>
        <v>0.95449897750511259</v>
      </c>
      <c r="L37" s="7">
        <f t="shared" si="44"/>
        <v>0.21926114008179956</v>
      </c>
      <c r="M37" s="7">
        <f t="shared" si="18"/>
        <v>0.21926114008179956</v>
      </c>
      <c r="N37" s="7">
        <f t="shared" si="18"/>
        <v>0.43948608895705515</v>
      </c>
      <c r="O37" s="11">
        <f t="shared" si="43"/>
        <v>504.07869657464198</v>
      </c>
      <c r="P37" s="7">
        <f t="shared" si="19"/>
        <v>0.31286422801635988</v>
      </c>
      <c r="Q37" s="7">
        <f t="shared" si="20"/>
        <v>0.30602678661298</v>
      </c>
      <c r="R37" s="7">
        <f t="shared" si="21"/>
        <v>0.30602678661298</v>
      </c>
      <c r="S37" s="7">
        <f t="shared" si="22"/>
        <v>0.32099341672276299</v>
      </c>
      <c r="T37" s="7">
        <f t="shared" si="23"/>
        <v>3.5785724098785598</v>
      </c>
      <c r="U37" s="7">
        <f t="shared" si="24"/>
        <v>6.4388856511505679E-2</v>
      </c>
      <c r="V37" s="2">
        <f t="shared" si="1"/>
        <v>0.86743266024099941</v>
      </c>
      <c r="W37" s="2">
        <f t="shared" si="2"/>
        <v>7.3762787502618206E-3</v>
      </c>
      <c r="X37" s="5">
        <f t="shared" si="3"/>
        <v>2.9043441793349521E-2</v>
      </c>
      <c r="Y37" s="5">
        <f t="shared" si="4"/>
        <v>7.1509192694679022E-2</v>
      </c>
      <c r="Z37" s="5">
        <f t="shared" si="5"/>
        <v>3.8864490029828992E-3</v>
      </c>
      <c r="AA37" s="5">
        <f t="shared" si="25"/>
        <v>2.0751977517727262E-2</v>
      </c>
      <c r="AB37" s="11">
        <f t="shared" si="26"/>
        <v>530.37295559782331</v>
      </c>
      <c r="AC37" s="2">
        <f t="shared" si="27"/>
        <v>0.99292283297207129</v>
      </c>
      <c r="AD37" s="2">
        <f t="shared" si="28"/>
        <v>1.6042448325368482E-3</v>
      </c>
      <c r="AE37" s="5">
        <f t="shared" si="29"/>
        <v>2.1055238010725437E-4</v>
      </c>
      <c r="AF37" s="5">
        <f t="shared" si="30"/>
        <v>1.7280356357834325E-4</v>
      </c>
      <c r="AG37" s="5">
        <f t="shared" si="6"/>
        <v>5.0715131092886074E-3</v>
      </c>
      <c r="AH37" s="5">
        <f t="shared" si="31"/>
        <v>1.8053142417674026E-5</v>
      </c>
      <c r="AI37" s="11">
        <f t="shared" si="7"/>
        <v>7.0992335803833333</v>
      </c>
      <c r="AJ37" s="2">
        <f t="shared" si="32"/>
        <v>8.5516443866889683E-2</v>
      </c>
      <c r="AK37" s="7">
        <f t="shared" si="33"/>
        <v>0.41113674936004652</v>
      </c>
      <c r="AL37" s="15">
        <f t="shared" si="8"/>
        <v>3.8304</v>
      </c>
      <c r="AM37" s="2">
        <f t="shared" si="9"/>
        <v>0.12821043945474375</v>
      </c>
      <c r="AN37" s="2">
        <f t="shared" si="34"/>
        <v>0</v>
      </c>
      <c r="AO37" s="2">
        <f t="shared" si="35"/>
        <v>2.5847174964646119E-3</v>
      </c>
      <c r="AP37" s="5">
        <f t="shared" si="36"/>
        <v>4.0708381395243493E-2</v>
      </c>
      <c r="AQ37" s="5">
        <f t="shared" si="37"/>
        <v>0.15591329683425176</v>
      </c>
      <c r="AR37" s="5">
        <f t="shared" si="38"/>
        <v>9.0789887215788733E-4</v>
      </c>
      <c r="AS37" s="5">
        <f t="shared" si="39"/>
        <v>0.79988570540188231</v>
      </c>
    </row>
    <row r="38" spans="1:45">
      <c r="A38">
        <f t="shared" si="40"/>
        <v>2.3000000000000013E-2</v>
      </c>
      <c r="B38" s="7">
        <f t="shared" si="10"/>
        <v>0.21381416837256903</v>
      </c>
      <c r="C38" s="11">
        <f t="shared" si="41"/>
        <v>501.76939265608991</v>
      </c>
      <c r="D38" s="8">
        <f t="shared" si="11"/>
        <v>4.9820880245649935E-4</v>
      </c>
      <c r="E38" s="2">
        <f t="shared" si="12"/>
        <v>4.9820880245649936E-2</v>
      </c>
      <c r="F38" s="7">
        <f t="shared" si="13"/>
        <v>0.53955987717502563</v>
      </c>
      <c r="G38" s="7">
        <f t="shared" si="14"/>
        <v>0.21228249744114636</v>
      </c>
      <c r="H38" s="7">
        <f t="shared" si="15"/>
        <v>0.17394396110542476</v>
      </c>
      <c r="I38" s="7">
        <f t="shared" si="16"/>
        <v>2.8423746161719551E-2</v>
      </c>
      <c r="J38" s="7">
        <f t="shared" si="42"/>
        <v>4.5291709314227227E-2</v>
      </c>
      <c r="K38" s="7">
        <f t="shared" si="17"/>
        <v>0.95470829068577279</v>
      </c>
      <c r="L38" s="7">
        <f t="shared" si="44"/>
        <v>0.21834333930399172</v>
      </c>
      <c r="M38" s="7">
        <f t="shared" si="18"/>
        <v>0.21834333930399172</v>
      </c>
      <c r="N38" s="7">
        <f t="shared" si="18"/>
        <v>0.43755521238485146</v>
      </c>
      <c r="O38" s="11">
        <f t="shared" si="43"/>
        <v>501.7784509979528</v>
      </c>
      <c r="P38" s="7">
        <f t="shared" si="19"/>
        <v>0.3116392374616172</v>
      </c>
      <c r="Q38" s="7">
        <f t="shared" si="20"/>
        <v>0.30489532057725693</v>
      </c>
      <c r="R38" s="7">
        <f t="shared" si="21"/>
        <v>0.30489532057725693</v>
      </c>
      <c r="S38" s="7">
        <f t="shared" si="22"/>
        <v>0.32052378017591537</v>
      </c>
      <c r="T38" s="7">
        <f t="shared" si="23"/>
        <v>3.5822270231264812</v>
      </c>
      <c r="U38" s="7">
        <f t="shared" si="24"/>
        <v>6.4236571061540237E-2</v>
      </c>
      <c r="V38" s="2">
        <f t="shared" si="1"/>
        <v>0.86707176658999019</v>
      </c>
      <c r="W38" s="2">
        <f t="shared" si="2"/>
        <v>7.4134600885234535E-3</v>
      </c>
      <c r="X38" s="5">
        <f t="shared" si="3"/>
        <v>2.9167250732424623E-2</v>
      </c>
      <c r="Y38" s="5">
        <f t="shared" si="4"/>
        <v>7.1698804961906268E-2</v>
      </c>
      <c r="Z38" s="5">
        <f t="shared" si="5"/>
        <v>3.9053739288304333E-3</v>
      </c>
      <c r="AA38" s="5">
        <f t="shared" si="25"/>
        <v>2.0743343698325131E-2</v>
      </c>
      <c r="AB38" s="11">
        <f t="shared" si="26"/>
        <v>530.63318619511233</v>
      </c>
      <c r="AC38" s="2">
        <f t="shared" si="27"/>
        <v>0.99288600669408178</v>
      </c>
      <c r="AD38" s="2">
        <f t="shared" si="28"/>
        <v>1.6129425529392463E-3</v>
      </c>
      <c r="AE38" s="5">
        <f t="shared" si="29"/>
        <v>2.1153010558639201E-4</v>
      </c>
      <c r="AF38" s="5">
        <f t="shared" si="30"/>
        <v>1.7332745234423632E-4</v>
      </c>
      <c r="AG38" s="5">
        <f t="shared" si="6"/>
        <v>5.0981407221993204E-3</v>
      </c>
      <c r="AH38" s="5">
        <f t="shared" si="31"/>
        <v>1.8052472848983309E-5</v>
      </c>
      <c r="AI38" s="11">
        <f t="shared" si="7"/>
        <v>7.1390611055577118</v>
      </c>
      <c r="AJ38" s="2">
        <f t="shared" si="32"/>
        <v>8.5113343908380115E-2</v>
      </c>
      <c r="AK38" s="7">
        <f t="shared" si="33"/>
        <v>0.40919876879028899</v>
      </c>
      <c r="AL38" s="15">
        <f t="shared" si="8"/>
        <v>3.8136000000000001</v>
      </c>
      <c r="AM38" s="2">
        <f t="shared" si="9"/>
        <v>0.12815808597744094</v>
      </c>
      <c r="AN38" s="2">
        <f t="shared" si="34"/>
        <v>0</v>
      </c>
      <c r="AO38" s="2">
        <f t="shared" si="35"/>
        <v>2.597040803830808E-3</v>
      </c>
      <c r="AP38" s="5">
        <f t="shared" si="36"/>
        <v>4.0870815723381165E-2</v>
      </c>
      <c r="AQ38" s="5">
        <f t="shared" si="37"/>
        <v>0.15628426479999188</v>
      </c>
      <c r="AR38" s="5">
        <f t="shared" si="38"/>
        <v>9.1207212523167387E-4</v>
      </c>
      <c r="AS38" s="5">
        <f t="shared" si="39"/>
        <v>0.79933580654756442</v>
      </c>
    </row>
    <row r="39" spans="1:45">
      <c r="A39">
        <f t="shared" si="40"/>
        <v>2.4000000000000014E-2</v>
      </c>
      <c r="B39" s="7">
        <f t="shared" si="10"/>
        <v>0.21291546106557374</v>
      </c>
      <c r="C39" s="11">
        <f t="shared" si="41"/>
        <v>499.46447540983593</v>
      </c>
      <c r="D39" s="8">
        <f t="shared" si="11"/>
        <v>4.9590163934426219E-4</v>
      </c>
      <c r="E39" s="2">
        <f t="shared" si="12"/>
        <v>4.9590163934426217E-2</v>
      </c>
      <c r="F39" s="7">
        <f t="shared" si="13"/>
        <v>0.54001024590163937</v>
      </c>
      <c r="G39" s="7">
        <f t="shared" si="14"/>
        <v>0.21229508196721308</v>
      </c>
      <c r="H39" s="7">
        <f t="shared" si="15"/>
        <v>0.17367418032786885</v>
      </c>
      <c r="I39" s="7">
        <f t="shared" si="16"/>
        <v>2.8442622950819674E-2</v>
      </c>
      <c r="J39" s="7">
        <f t="shared" si="42"/>
        <v>4.5081967213114756E-2</v>
      </c>
      <c r="K39" s="7">
        <f t="shared" si="17"/>
        <v>0.95491803278688525</v>
      </c>
      <c r="L39" s="7">
        <f t="shared" si="44"/>
        <v>0.21742365778688519</v>
      </c>
      <c r="M39" s="7">
        <f t="shared" si="18"/>
        <v>0.21742365778688519</v>
      </c>
      <c r="N39" s="7">
        <f t="shared" si="18"/>
        <v>0.43562037909836054</v>
      </c>
      <c r="O39" s="11">
        <f t="shared" si="43"/>
        <v>499.47349180327865</v>
      </c>
      <c r="P39" s="7">
        <f t="shared" si="19"/>
        <v>0.31041173668032784</v>
      </c>
      <c r="Q39" s="7">
        <f t="shared" si="20"/>
        <v>0.30376011611615006</v>
      </c>
      <c r="R39" s="7">
        <f t="shared" si="21"/>
        <v>0.30376011611615006</v>
      </c>
      <c r="S39" s="7">
        <f t="shared" si="22"/>
        <v>0.32004846388011471</v>
      </c>
      <c r="T39" s="7">
        <f t="shared" si="23"/>
        <v>3.5858890326714925</v>
      </c>
      <c r="U39" s="7">
        <f t="shared" si="24"/>
        <v>6.4083292608925688E-2</v>
      </c>
      <c r="V39" s="2">
        <f t="shared" si="1"/>
        <v>0.8667070771825931</v>
      </c>
      <c r="W39" s="2">
        <f t="shared" si="2"/>
        <v>7.4510324874252805E-3</v>
      </c>
      <c r="X39" s="5">
        <f t="shared" si="3"/>
        <v>2.9292361851712696E-2</v>
      </c>
      <c r="Y39" s="5">
        <f t="shared" si="4"/>
        <v>7.1890411506318724E-2</v>
      </c>
      <c r="Z39" s="5">
        <f t="shared" si="5"/>
        <v>3.924497900596258E-3</v>
      </c>
      <c r="AA39" s="5">
        <f t="shared" si="25"/>
        <v>2.0734619071353912E-2</v>
      </c>
      <c r="AB39" s="11">
        <f t="shared" si="26"/>
        <v>530.89367228509377</v>
      </c>
      <c r="AC39" s="2">
        <f t="shared" si="27"/>
        <v>0.99284876471397754</v>
      </c>
      <c r="AD39" s="2">
        <f t="shared" si="28"/>
        <v>1.6217384548837873E-3</v>
      </c>
      <c r="AE39" s="5">
        <f t="shared" si="29"/>
        <v>2.125188678189423E-4</v>
      </c>
      <c r="AF39" s="5">
        <f t="shared" si="30"/>
        <v>1.7385725486736313E-4</v>
      </c>
      <c r="AG39" s="5">
        <f t="shared" si="6"/>
        <v>5.1250689127301701E-3</v>
      </c>
      <c r="AH39" s="5">
        <f t="shared" si="31"/>
        <v>1.8051795722072323E-5</v>
      </c>
      <c r="AI39" s="11">
        <f t="shared" si="7"/>
        <v>7.1793380259784074</v>
      </c>
      <c r="AJ39" s="2">
        <f t="shared" si="32"/>
        <v>8.470984833846025E-2</v>
      </c>
      <c r="AK39" s="7">
        <f t="shared" si="33"/>
        <v>0.40725888624259732</v>
      </c>
      <c r="AL39" s="15">
        <f t="shared" si="8"/>
        <v>3.7967999999999997</v>
      </c>
      <c r="AM39" s="2">
        <f t="shared" si="9"/>
        <v>0.12810568111925216</v>
      </c>
      <c r="AN39" s="2">
        <f t="shared" si="34"/>
        <v>0</v>
      </c>
      <c r="AO39" s="2">
        <f t="shared" si="35"/>
        <v>2.6094869269928391E-3</v>
      </c>
      <c r="AP39" s="5">
        <f t="shared" si="36"/>
        <v>4.1034868894633612E-2</v>
      </c>
      <c r="AQ39" s="5">
        <f t="shared" si="37"/>
        <v>0.15665892988409386</v>
      </c>
      <c r="AR39" s="5">
        <f t="shared" si="38"/>
        <v>9.1628696952624628E-4</v>
      </c>
      <c r="AS39" s="5">
        <f t="shared" si="39"/>
        <v>0.79878042732475352</v>
      </c>
    </row>
    <row r="40" spans="1:45">
      <c r="A40">
        <f t="shared" si="40"/>
        <v>2.5000000000000015E-2</v>
      </c>
      <c r="B40" s="7">
        <f t="shared" si="10"/>
        <v>0.2120149102564102</v>
      </c>
      <c r="C40" s="11">
        <f t="shared" si="41"/>
        <v>497.15483012820499</v>
      </c>
      <c r="D40" s="8">
        <f t="shared" si="11"/>
        <v>4.935897435897435E-4</v>
      </c>
      <c r="E40" s="2">
        <f t="shared" si="12"/>
        <v>4.935897435897435E-2</v>
      </c>
      <c r="F40" s="7">
        <f t="shared" si="13"/>
        <v>0.54046153846153855</v>
      </c>
      <c r="G40" s="7">
        <f t="shared" si="14"/>
        <v>0.21230769230769228</v>
      </c>
      <c r="H40" s="7">
        <f t="shared" si="15"/>
        <v>0.17340384615384616</v>
      </c>
      <c r="I40" s="7">
        <f t="shared" si="16"/>
        <v>2.8461538461538462E-2</v>
      </c>
      <c r="J40" s="7">
        <f t="shared" si="42"/>
        <v>4.4871794871794872E-2</v>
      </c>
      <c r="K40" s="7">
        <f t="shared" si="17"/>
        <v>0.95512820512820518</v>
      </c>
      <c r="L40" s="7">
        <f t="shared" si="44"/>
        <v>0.2165020897435897</v>
      </c>
      <c r="M40" s="7">
        <f t="shared" si="18"/>
        <v>0.2165020897435897</v>
      </c>
      <c r="N40" s="7">
        <f t="shared" si="18"/>
        <v>0.43368157692307685</v>
      </c>
      <c r="O40" s="11">
        <f t="shared" si="43"/>
        <v>497.16380448717939</v>
      </c>
      <c r="P40" s="7">
        <f t="shared" si="19"/>
        <v>0.30918171794871796</v>
      </c>
      <c r="Q40" s="7">
        <f t="shared" si="20"/>
        <v>0.30262115963264408</v>
      </c>
      <c r="R40" s="7">
        <f t="shared" si="21"/>
        <v>0.30262115963264408</v>
      </c>
      <c r="S40" s="7">
        <f t="shared" si="22"/>
        <v>0.31956740841492898</v>
      </c>
      <c r="T40" s="7">
        <f t="shared" si="23"/>
        <v>3.5895584596925398</v>
      </c>
      <c r="U40" s="7">
        <f t="shared" si="24"/>
        <v>6.3929014905593648E-2</v>
      </c>
      <c r="V40" s="2">
        <f t="shared" si="1"/>
        <v>0.86633853181851805</v>
      </c>
      <c r="W40" s="2">
        <f t="shared" si="2"/>
        <v>7.4890021491472577E-3</v>
      </c>
      <c r="X40" s="5">
        <f t="shared" si="3"/>
        <v>2.9418795803652753E-2</v>
      </c>
      <c r="Y40" s="5">
        <f t="shared" si="4"/>
        <v>7.2084043956939375E-2</v>
      </c>
      <c r="Z40" s="5">
        <f t="shared" si="5"/>
        <v>3.9438240751273621E-3</v>
      </c>
      <c r="AA40" s="5">
        <f t="shared" si="25"/>
        <v>2.0725802196615271E-2</v>
      </c>
      <c r="AB40" s="11">
        <f t="shared" si="26"/>
        <v>531.15441424421442</v>
      </c>
      <c r="AC40" s="2">
        <f t="shared" si="27"/>
        <v>0.99281109995301742</v>
      </c>
      <c r="AD40" s="2">
        <f t="shared" si="28"/>
        <v>1.6306342102449124E-3</v>
      </c>
      <c r="AE40" s="5">
        <f t="shared" si="29"/>
        <v>2.1351885474314247E-4</v>
      </c>
      <c r="AF40" s="5">
        <f t="shared" si="30"/>
        <v>1.7439307184953948E-4</v>
      </c>
      <c r="AG40" s="5">
        <f t="shared" si="6"/>
        <v>5.1523027992366995E-3</v>
      </c>
      <c r="AH40" s="5">
        <f t="shared" si="31"/>
        <v>1.8051110908236686E-5</v>
      </c>
      <c r="AI40" s="11">
        <f t="shared" si="7"/>
        <v>7.2200719909510331</v>
      </c>
      <c r="AJ40" s="2">
        <f t="shared" si="32"/>
        <v>8.4305956576777641E-2</v>
      </c>
      <c r="AK40" s="7">
        <f t="shared" si="33"/>
        <v>0.40531709892681556</v>
      </c>
      <c r="AL40" s="15">
        <f t="shared" si="8"/>
        <v>3.78</v>
      </c>
      <c r="AM40" s="2">
        <f t="shared" si="9"/>
        <v>0.12805322480480294</v>
      </c>
      <c r="AN40" s="2">
        <f t="shared" si="34"/>
        <v>0</v>
      </c>
      <c r="AO40" s="2">
        <f t="shared" si="35"/>
        <v>2.6220577111443965E-3</v>
      </c>
      <c r="AP40" s="5">
        <f t="shared" si="36"/>
        <v>4.1200565230620739E-2</v>
      </c>
      <c r="AQ40" s="5">
        <f t="shared" si="37"/>
        <v>0.15703734763234004</v>
      </c>
      <c r="AR40" s="5">
        <f t="shared" si="38"/>
        <v>9.2054402991121232E-4</v>
      </c>
      <c r="AS40" s="5">
        <f t="shared" si="39"/>
        <v>0.79821948539598364</v>
      </c>
    </row>
    <row r="41" spans="1:45">
      <c r="A41">
        <f t="shared" si="40"/>
        <v>2.6000000000000016E-2</v>
      </c>
      <c r="B41" s="7">
        <f t="shared" si="10"/>
        <v>0.21111251026694039</v>
      </c>
      <c r="C41" s="11">
        <f t="shared" si="41"/>
        <v>494.84044224845979</v>
      </c>
      <c r="D41" s="8">
        <f t="shared" si="11"/>
        <v>4.9127310061601625E-4</v>
      </c>
      <c r="E41" s="2">
        <f t="shared" si="12"/>
        <v>4.9127310061601627E-2</v>
      </c>
      <c r="F41" s="7">
        <f t="shared" si="13"/>
        <v>0.54091375770020533</v>
      </c>
      <c r="G41" s="7">
        <f t="shared" si="14"/>
        <v>0.21232032854209443</v>
      </c>
      <c r="H41" s="7">
        <f t="shared" si="15"/>
        <v>0.17313295687885011</v>
      </c>
      <c r="I41" s="7">
        <f t="shared" si="16"/>
        <v>2.8480492813141686E-2</v>
      </c>
      <c r="J41" s="7">
        <f t="shared" si="42"/>
        <v>4.4661190965092398E-2</v>
      </c>
      <c r="K41" s="7">
        <f t="shared" si="17"/>
        <v>0.95533880903490764</v>
      </c>
      <c r="L41" s="7">
        <f t="shared" si="44"/>
        <v>0.2155786293634496</v>
      </c>
      <c r="M41" s="7">
        <f t="shared" si="18"/>
        <v>0.2155786293634496</v>
      </c>
      <c r="N41" s="7">
        <f t="shared" si="18"/>
        <v>0.4317387936344968</v>
      </c>
      <c r="O41" s="11">
        <f t="shared" si="43"/>
        <v>494.84937448665278</v>
      </c>
      <c r="P41" s="7">
        <f t="shared" si="19"/>
        <v>0.30794917351129358</v>
      </c>
      <c r="Q41" s="7">
        <f t="shared" si="20"/>
        <v>0.30147843746976333</v>
      </c>
      <c r="R41" s="7">
        <f t="shared" si="21"/>
        <v>0.30147843746976333</v>
      </c>
      <c r="S41" s="7">
        <f t="shared" si="22"/>
        <v>0.31908055361716259</v>
      </c>
      <c r="T41" s="7">
        <f t="shared" si="23"/>
        <v>3.5932353254194727</v>
      </c>
      <c r="U41" s="7">
        <f t="shared" si="24"/>
        <v>6.3773731657826085E-2</v>
      </c>
      <c r="V41" s="2">
        <f t="shared" si="1"/>
        <v>0.86596606901768147</v>
      </c>
      <c r="W41" s="2">
        <f t="shared" si="2"/>
        <v>7.527375407720931E-3</v>
      </c>
      <c r="X41" s="5">
        <f t="shared" si="3"/>
        <v>2.9546573679732149E-2</v>
      </c>
      <c r="Y41" s="5">
        <f t="shared" si="4"/>
        <v>7.2279734615189842E-2</v>
      </c>
      <c r="Z41" s="5">
        <f t="shared" si="5"/>
        <v>3.9633556763818672E-3</v>
      </c>
      <c r="AA41" s="5">
        <f t="shared" si="25"/>
        <v>2.0716891603293822E-2</v>
      </c>
      <c r="AB41" s="11">
        <f t="shared" si="26"/>
        <v>531.41541244966049</v>
      </c>
      <c r="AC41" s="2">
        <f t="shared" si="27"/>
        <v>0.9927730051708229</v>
      </c>
      <c r="AD41" s="2">
        <f t="shared" si="28"/>
        <v>1.6396315290728785E-3</v>
      </c>
      <c r="AE41" s="5">
        <f t="shared" si="29"/>
        <v>2.1453025858863767E-4</v>
      </c>
      <c r="AF41" s="5">
        <f t="shared" si="30"/>
        <v>1.7493500629202059E-4</v>
      </c>
      <c r="AG41" s="5">
        <f t="shared" si="6"/>
        <v>5.179847616947706E-3</v>
      </c>
      <c r="AH41" s="5">
        <f t="shared" si="31"/>
        <v>1.805041827583315E-5</v>
      </c>
      <c r="AI41" s="11">
        <f t="shared" si="7"/>
        <v>7.2612708243736304</v>
      </c>
      <c r="AJ41" s="2">
        <f t="shared" si="32"/>
        <v>8.3901668041897276E-2</v>
      </c>
      <c r="AK41" s="7">
        <f t="shared" si="33"/>
        <v>0.40337340404758304</v>
      </c>
      <c r="AL41" s="15">
        <f t="shared" si="8"/>
        <v>3.7631999999999999</v>
      </c>
      <c r="AM41" s="2">
        <f t="shared" si="9"/>
        <v>0.12800071695857812</v>
      </c>
      <c r="AN41" s="2">
        <f t="shared" si="34"/>
        <v>0</v>
      </c>
      <c r="AO41" s="2">
        <f t="shared" si="35"/>
        <v>2.6347550386283214E-3</v>
      </c>
      <c r="AP41" s="5">
        <f t="shared" si="36"/>
        <v>4.1367929542627829E-2</v>
      </c>
      <c r="AQ41" s="5">
        <f t="shared" si="37"/>
        <v>0.15741957470881215</v>
      </c>
      <c r="AR41" s="5">
        <f t="shared" si="38"/>
        <v>9.2484394383663467E-4</v>
      </c>
      <c r="AS41" s="5">
        <f t="shared" si="39"/>
        <v>0.79765289676609519</v>
      </c>
    </row>
    <row r="42" spans="1:45">
      <c r="A42">
        <f t="shared" si="40"/>
        <v>2.7000000000000017E-2</v>
      </c>
      <c r="B42" s="7">
        <f t="shared" si="10"/>
        <v>0.21020825539568341</v>
      </c>
      <c r="C42" s="11">
        <f t="shared" si="41"/>
        <v>492.52129714799571</v>
      </c>
      <c r="D42" s="8">
        <f t="shared" si="11"/>
        <v>4.8895169578622806E-4</v>
      </c>
      <c r="E42" s="2">
        <f t="shared" si="12"/>
        <v>4.8895169578622805E-2</v>
      </c>
      <c r="F42" s="7">
        <f t="shared" si="13"/>
        <v>0.54136690647482011</v>
      </c>
      <c r="G42" s="7">
        <f t="shared" si="14"/>
        <v>0.21233299075025688</v>
      </c>
      <c r="H42" s="7">
        <f t="shared" si="15"/>
        <v>0.17286151079136691</v>
      </c>
      <c r="I42" s="7">
        <f t="shared" si="16"/>
        <v>2.8499486125385408E-2</v>
      </c>
      <c r="J42" s="7">
        <f t="shared" si="42"/>
        <v>4.4450154162384375E-2</v>
      </c>
      <c r="K42" s="7">
        <f t="shared" si="17"/>
        <v>0.9555498458376156</v>
      </c>
      <c r="L42" s="7">
        <f t="shared" si="44"/>
        <v>0.21465327081192187</v>
      </c>
      <c r="M42" s="7">
        <f t="shared" si="18"/>
        <v>0.21465327081192187</v>
      </c>
      <c r="N42" s="7">
        <f t="shared" si="18"/>
        <v>0.42979201695786212</v>
      </c>
      <c r="O42" s="11">
        <f t="shared" si="43"/>
        <v>492.53018717882827</v>
      </c>
      <c r="P42" s="7">
        <f t="shared" si="19"/>
        <v>0.3067140955806783</v>
      </c>
      <c r="Q42" s="7">
        <f t="shared" si="20"/>
        <v>0.30033193591025392</v>
      </c>
      <c r="R42" s="7">
        <f t="shared" si="21"/>
        <v>0.30033193591025392</v>
      </c>
      <c r="S42" s="7">
        <f t="shared" si="22"/>
        <v>0.31858783856960476</v>
      </c>
      <c r="T42" s="7">
        <f t="shared" si="23"/>
        <v>3.5969196511322679</v>
      </c>
      <c r="U42" s="7">
        <f t="shared" si="24"/>
        <v>6.3617436525864143E-2</v>
      </c>
      <c r="V42" s="2">
        <f t="shared" si="1"/>
        <v>0.86558962598601696</v>
      </c>
      <c r="W42" s="2">
        <f t="shared" si="2"/>
        <v>7.5661587325519461E-3</v>
      </c>
      <c r="X42" s="5">
        <f t="shared" si="3"/>
        <v>2.967571702221607E-2</v>
      </c>
      <c r="Y42" s="5">
        <f t="shared" si="4"/>
        <v>7.2477516472853831E-2</v>
      </c>
      <c r="Z42" s="5">
        <f t="shared" si="5"/>
        <v>3.983095997221936E-3</v>
      </c>
      <c r="AA42" s="5">
        <f t="shared" si="25"/>
        <v>2.0707885789139166E-2</v>
      </c>
      <c r="AB42" s="11">
        <f t="shared" si="26"/>
        <v>531.67666727935978</v>
      </c>
      <c r="AC42" s="2">
        <f t="shared" si="27"/>
        <v>0.99273447296073869</v>
      </c>
      <c r="AD42" s="2">
        <f t="shared" si="28"/>
        <v>1.6487321606896558E-3</v>
      </c>
      <c r="AE42" s="5">
        <f t="shared" si="29"/>
        <v>2.1555327599967274E-4</v>
      </c>
      <c r="AF42" s="5">
        <f t="shared" si="30"/>
        <v>1.7548316356151E-4</v>
      </c>
      <c r="AG42" s="5">
        <f t="shared" si="6"/>
        <v>5.2077087213202649E-3</v>
      </c>
      <c r="AH42" s="5">
        <f t="shared" si="31"/>
        <v>1.8049717690195254E-5</v>
      </c>
      <c r="AI42" s="11">
        <f t="shared" si="7"/>
        <v>7.3029425297464972</v>
      </c>
      <c r="AJ42" s="2">
        <f t="shared" si="32"/>
        <v>8.3496982151300761E-2</v>
      </c>
      <c r="AK42" s="7">
        <f t="shared" si="33"/>
        <v>0.40142779880433055</v>
      </c>
      <c r="AL42" s="15">
        <f t="shared" si="8"/>
        <v>3.7464</v>
      </c>
      <c r="AM42" s="2">
        <f t="shared" si="9"/>
        <v>0.12794815750492189</v>
      </c>
      <c r="AN42" s="2">
        <f t="shared" si="34"/>
        <v>0</v>
      </c>
      <c r="AO42" s="2">
        <f t="shared" si="35"/>
        <v>2.647580829876232E-3</v>
      </c>
      <c r="AP42" s="5">
        <f t="shared" si="36"/>
        <v>4.1536987143990838E-2</v>
      </c>
      <c r="AQ42" s="5">
        <f t="shared" si="37"/>
        <v>0.1578056689241765</v>
      </c>
      <c r="AR42" s="5">
        <f t="shared" si="38"/>
        <v>9.2918736165123147E-4</v>
      </c>
      <c r="AS42" s="5">
        <f t="shared" si="39"/>
        <v>0.79708057574030522</v>
      </c>
    </row>
    <row r="43" spans="1:45">
      <c r="A43">
        <f t="shared" si="40"/>
        <v>2.8000000000000018E-2</v>
      </c>
      <c r="B43" s="7">
        <f t="shared" si="10"/>
        <v>0.20930213991769545</v>
      </c>
      <c r="C43" s="11">
        <f t="shared" si="41"/>
        <v>490.19738014403276</v>
      </c>
      <c r="D43" s="8">
        <f t="shared" si="11"/>
        <v>4.8662551440329207E-4</v>
      </c>
      <c r="E43" s="2">
        <f t="shared" si="12"/>
        <v>4.8662551440329209E-2</v>
      </c>
      <c r="F43" s="7">
        <f t="shared" si="13"/>
        <v>0.54182098765432096</v>
      </c>
      <c r="G43" s="7">
        <f t="shared" si="14"/>
        <v>0.21234567901234566</v>
      </c>
      <c r="H43" s="7">
        <f t="shared" si="15"/>
        <v>0.1725895061728395</v>
      </c>
      <c r="I43" s="7">
        <f t="shared" si="16"/>
        <v>2.8518518518518519E-2</v>
      </c>
      <c r="J43" s="7">
        <f t="shared" si="42"/>
        <v>4.4238683127572016E-2</v>
      </c>
      <c r="K43" s="7">
        <f t="shared" si="17"/>
        <v>0.95576131687242794</v>
      </c>
      <c r="L43" s="7">
        <f t="shared" si="44"/>
        <v>0.21372600823045262</v>
      </c>
      <c r="M43" s="7">
        <f t="shared" si="18"/>
        <v>0.21372600823045262</v>
      </c>
      <c r="N43" s="7">
        <f t="shared" si="18"/>
        <v>0.42784123456790113</v>
      </c>
      <c r="O43" s="11">
        <f t="shared" si="43"/>
        <v>490.20622788065833</v>
      </c>
      <c r="P43" s="7">
        <f t="shared" si="19"/>
        <v>0.30547647633744857</v>
      </c>
      <c r="Q43" s="7">
        <f t="shared" si="20"/>
        <v>0.29918164117626284</v>
      </c>
      <c r="R43" s="7">
        <f t="shared" si="21"/>
        <v>0.29918164117626284</v>
      </c>
      <c r="S43" s="7">
        <f t="shared" si="22"/>
        <v>0.31808920158957493</v>
      </c>
      <c r="T43" s="7">
        <f t="shared" si="23"/>
        <v>3.6006114581602158</v>
      </c>
      <c r="U43" s="7">
        <f t="shared" si="24"/>
        <v>6.3460123123512818E-2</v>
      </c>
      <c r="V43" s="2">
        <f t="shared" si="1"/>
        <v>0.86520913858018289</v>
      </c>
      <c r="W43" s="2">
        <f t="shared" si="2"/>
        <v>7.605358732056082E-3</v>
      </c>
      <c r="X43" s="5">
        <f t="shared" si="3"/>
        <v>2.9806247836255108E-2</v>
      </c>
      <c r="Y43" s="5">
        <f t="shared" si="4"/>
        <v>7.2677423230619875E-2</v>
      </c>
      <c r="Z43" s="5">
        <f t="shared" si="5"/>
        <v>4.0030484012644942E-3</v>
      </c>
      <c r="AA43" s="5">
        <f t="shared" si="25"/>
        <v>2.0698783219621607E-2</v>
      </c>
      <c r="AB43" s="11">
        <f t="shared" si="26"/>
        <v>531.93817911198403</v>
      </c>
      <c r="AC43" s="2">
        <f t="shared" si="27"/>
        <v>0.99269549574503169</v>
      </c>
      <c r="AD43" s="2">
        <f t="shared" si="28"/>
        <v>1.6579378948227939E-3</v>
      </c>
      <c r="AE43" s="5">
        <f t="shared" si="29"/>
        <v>2.1658810816255238E-4</v>
      </c>
      <c r="AF43" s="5">
        <f t="shared" si="30"/>
        <v>1.7603765145845593E-4</v>
      </c>
      <c r="AG43" s="5">
        <f t="shared" si="6"/>
        <v>5.2358915915110054E-3</v>
      </c>
      <c r="AH43" s="5">
        <f t="shared" si="31"/>
        <v>1.8049009013546036E-5</v>
      </c>
      <c r="AI43" s="11">
        <f t="shared" si="7"/>
        <v>7.3450952953555548</v>
      </c>
      <c r="AJ43" s="2">
        <f t="shared" si="32"/>
        <v>8.309189832138511E-2</v>
      </c>
      <c r="AK43" s="7">
        <f t="shared" si="33"/>
        <v>0.39948028039127453</v>
      </c>
      <c r="AL43" s="15">
        <f t="shared" si="8"/>
        <v>3.7296</v>
      </c>
      <c r="AM43" s="2">
        <f t="shared" si="9"/>
        <v>0.12789554636803752</v>
      </c>
      <c r="AN43" s="2">
        <f t="shared" si="34"/>
        <v>0</v>
      </c>
      <c r="AO43" s="2">
        <f t="shared" si="35"/>
        <v>2.6605370443768214E-3</v>
      </c>
      <c r="AP43" s="5">
        <f t="shared" si="36"/>
        <v>4.1707763862859654E-2</v>
      </c>
      <c r="AQ43" s="5">
        <f t="shared" si="37"/>
        <v>0.1581956892648328</v>
      </c>
      <c r="AR43" s="5">
        <f t="shared" si="38"/>
        <v>9.335749469302889E-4</v>
      </c>
      <c r="AS43" s="5">
        <f t="shared" si="39"/>
        <v>0.79650243488100037</v>
      </c>
    </row>
    <row r="44" spans="1:45">
      <c r="A44">
        <f t="shared" si="40"/>
        <v>2.9000000000000019E-2</v>
      </c>
      <c r="B44" s="7">
        <f t="shared" si="10"/>
        <v>0.20839415808444897</v>
      </c>
      <c r="C44" s="11">
        <f t="shared" si="41"/>
        <v>487.86867649330571</v>
      </c>
      <c r="D44" s="8">
        <f t="shared" si="11"/>
        <v>4.8429454170957761E-4</v>
      </c>
      <c r="E44" s="2">
        <f t="shared" si="12"/>
        <v>4.8429454170957759E-2</v>
      </c>
      <c r="F44" s="7">
        <f t="shared" si="13"/>
        <v>0.54227600411946442</v>
      </c>
      <c r="G44" s="7">
        <f t="shared" si="14"/>
        <v>0.21235839340885682</v>
      </c>
      <c r="H44" s="7">
        <f t="shared" si="15"/>
        <v>0.17231694129763131</v>
      </c>
      <c r="I44" s="7">
        <f t="shared" si="16"/>
        <v>2.8537590113285275E-2</v>
      </c>
      <c r="J44" s="7">
        <f t="shared" si="42"/>
        <v>4.402677651905252E-2</v>
      </c>
      <c r="K44" s="7">
        <f t="shared" si="17"/>
        <v>0.95597322348094738</v>
      </c>
      <c r="L44" s="7">
        <f t="shared" si="44"/>
        <v>0.21279683573635419</v>
      </c>
      <c r="M44" s="7">
        <f t="shared" si="18"/>
        <v>0.21279683573635419</v>
      </c>
      <c r="N44" s="7">
        <f t="shared" si="18"/>
        <v>0.42588643408856841</v>
      </c>
      <c r="O44" s="11">
        <f t="shared" si="43"/>
        <v>487.87748184860953</v>
      </c>
      <c r="P44" s="7">
        <f t="shared" si="19"/>
        <v>0.30423630792996909</v>
      </c>
      <c r="Q44" s="7">
        <f t="shared" si="20"/>
        <v>0.29802753942901627</v>
      </c>
      <c r="R44" s="7">
        <f t="shared" si="21"/>
        <v>0.29802753942901627</v>
      </c>
      <c r="S44" s="7">
        <f t="shared" si="22"/>
        <v>0.31758458021726077</v>
      </c>
      <c r="T44" s="7">
        <f t="shared" si="23"/>
        <v>3.6043107678810613</v>
      </c>
      <c r="U44" s="7">
        <f t="shared" si="24"/>
        <v>6.3301785017741988E-2</v>
      </c>
      <c r="V44" s="2">
        <f t="shared" si="1"/>
        <v>0.86482454127112518</v>
      </c>
      <c r="W44" s="2">
        <f t="shared" si="2"/>
        <v>7.6449821574130963E-3</v>
      </c>
      <c r="X44" s="5">
        <f t="shared" si="3"/>
        <v>2.9938188602384962E-2</v>
      </c>
      <c r="Y44" s="5">
        <f t="shared" si="4"/>
        <v>7.2879489317224572E-2</v>
      </c>
      <c r="Z44" s="5">
        <f t="shared" si="5"/>
        <v>4.0232163247918892E-3</v>
      </c>
      <c r="AA44" s="5">
        <f t="shared" si="25"/>
        <v>2.0689582327060415E-2</v>
      </c>
      <c r="AB44" s="11">
        <f t="shared" si="26"/>
        <v>532.19994832694999</v>
      </c>
      <c r="AC44" s="2">
        <f t="shared" si="27"/>
        <v>0.99265606576992271</v>
      </c>
      <c r="AD44" s="2">
        <f t="shared" si="28"/>
        <v>1.667250562778797E-3</v>
      </c>
      <c r="AE44" s="5">
        <f t="shared" si="29"/>
        <v>2.1763496093754183E-4</v>
      </c>
      <c r="AF44" s="5">
        <f t="shared" si="30"/>
        <v>1.7659858028772681E-4</v>
      </c>
      <c r="AG44" s="5">
        <f t="shared" si="6"/>
        <v>5.2644018339683381E-3</v>
      </c>
      <c r="AH44" s="5">
        <f t="shared" si="31"/>
        <v>1.804829210490769E-5</v>
      </c>
      <c r="AI44" s="11">
        <f t="shared" si="7"/>
        <v>7.38773749963622</v>
      </c>
      <c r="AJ44" s="2">
        <f t="shared" si="32"/>
        <v>8.2686415967462124E-2</v>
      </c>
      <c r="AK44" s="7">
        <f t="shared" si="33"/>
        <v>0.39753084599741406</v>
      </c>
      <c r="AL44" s="15">
        <f t="shared" si="8"/>
        <v>3.7127999999999997</v>
      </c>
      <c r="AM44" s="2">
        <f t="shared" si="9"/>
        <v>0.12784288347198741</v>
      </c>
      <c r="AN44" s="2">
        <f t="shared" si="34"/>
        <v>0</v>
      </c>
      <c r="AO44" s="2">
        <f t="shared" si="35"/>
        <v>2.6736256816738426E-3</v>
      </c>
      <c r="AP44" s="5">
        <f t="shared" si="36"/>
        <v>4.1880286055352482E-2</v>
      </c>
      <c r="AQ44" s="5">
        <f t="shared" si="37"/>
        <v>0.15858969592295655</v>
      </c>
      <c r="AR44" s="5">
        <f t="shared" si="38"/>
        <v>9.3800737681362569E-4</v>
      </c>
      <c r="AS44" s="5">
        <f t="shared" si="39"/>
        <v>0.79591838496320344</v>
      </c>
    </row>
    <row r="45" spans="1:45">
      <c r="A45">
        <f t="shared" si="40"/>
        <v>3.000000000000002E-2</v>
      </c>
      <c r="B45" s="7">
        <f t="shared" si="10"/>
        <v>0.2074843041237113</v>
      </c>
      <c r="C45" s="11">
        <f t="shared" si="41"/>
        <v>485.53517139175244</v>
      </c>
      <c r="D45" s="8">
        <f t="shared" si="11"/>
        <v>4.819587628865978E-4</v>
      </c>
      <c r="E45" s="2">
        <f t="shared" si="12"/>
        <v>4.8195876288659782E-2</v>
      </c>
      <c r="F45" s="7">
        <f t="shared" si="13"/>
        <v>0.5427319587628866</v>
      </c>
      <c r="G45" s="7">
        <f t="shared" si="14"/>
        <v>0.21237113402061852</v>
      </c>
      <c r="H45" s="7">
        <f t="shared" si="15"/>
        <v>0.17204381443298969</v>
      </c>
      <c r="I45" s="7">
        <f t="shared" si="16"/>
        <v>2.8556701030927834E-2</v>
      </c>
      <c r="J45" s="7">
        <f t="shared" si="42"/>
        <v>4.3814432989690719E-2</v>
      </c>
      <c r="K45" s="7">
        <f t="shared" si="17"/>
        <v>0.95618556701030921</v>
      </c>
      <c r="L45" s="7">
        <f t="shared" si="44"/>
        <v>0.21186574742268036</v>
      </c>
      <c r="M45" s="7">
        <f t="shared" si="18"/>
        <v>0.21186574742268036</v>
      </c>
      <c r="N45" s="7">
        <f t="shared" si="18"/>
        <v>0.42392760309278338</v>
      </c>
      <c r="O45" s="11">
        <f t="shared" si="43"/>
        <v>485.54393427835038</v>
      </c>
      <c r="P45" s="7">
        <f t="shared" si="19"/>
        <v>0.30299358247422681</v>
      </c>
      <c r="Q45" s="7">
        <f t="shared" si="20"/>
        <v>0.29686961676849521</v>
      </c>
      <c r="R45" s="7">
        <f t="shared" si="21"/>
        <v>0.29686961676849521</v>
      </c>
      <c r="S45" s="7">
        <f t="shared" si="22"/>
        <v>0.31707391120384526</v>
      </c>
      <c r="T45" s="7">
        <f t="shared" si="23"/>
        <v>3.6080176017201016</v>
      </c>
      <c r="U45" s="7">
        <f t="shared" si="24"/>
        <v>6.3142415728283233E-2</v>
      </c>
      <c r="V45" s="2">
        <f t="shared" si="1"/>
        <v>0.86443576710645509</v>
      </c>
      <c r="W45" s="2">
        <f t="shared" si="2"/>
        <v>7.6850359064428954E-3</v>
      </c>
      <c r="X45" s="5">
        <f t="shared" si="3"/>
        <v>3.0071562289433678E-2</v>
      </c>
      <c r="Y45" s="5">
        <f t="shared" si="4"/>
        <v>7.3083749909219661E-2</v>
      </c>
      <c r="Z45" s="5">
        <f t="shared" si="5"/>
        <v>4.0436032787248208E-3</v>
      </c>
      <c r="AA45" s="5">
        <f t="shared" si="25"/>
        <v>2.0680281509723814E-2</v>
      </c>
      <c r="AB45" s="11">
        <f t="shared" si="26"/>
        <v>532.46197530442214</v>
      </c>
      <c r="AC45" s="2">
        <f t="shared" si="27"/>
        <v>0.99261617510044464</v>
      </c>
      <c r="AD45" s="2">
        <f t="shared" si="28"/>
        <v>1.6766720386576337E-3</v>
      </c>
      <c r="AE45" s="5">
        <f t="shared" si="29"/>
        <v>2.1869404499539209E-4</v>
      </c>
      <c r="AF45" s="5">
        <f t="shared" si="30"/>
        <v>1.771660629317647E-4</v>
      </c>
      <c r="AG45" s="5">
        <f t="shared" si="6"/>
        <v>5.2932451861506073E-3</v>
      </c>
      <c r="AH45" s="5">
        <f t="shared" si="31"/>
        <v>1.804756682000809E-5</v>
      </c>
      <c r="AI45" s="11">
        <f t="shared" si="7"/>
        <v>7.4308777167252478</v>
      </c>
      <c r="AJ45" s="2">
        <f t="shared" si="32"/>
        <v>8.228053450375751E-2</v>
      </c>
      <c r="AK45" s="7">
        <f t="shared" si="33"/>
        <v>0.39557949280652649</v>
      </c>
      <c r="AL45" s="15">
        <f t="shared" si="8"/>
        <v>3.6959999999999997</v>
      </c>
      <c r="AM45" s="2">
        <f t="shared" si="9"/>
        <v>0.12779016874069279</v>
      </c>
      <c r="AN45" s="2">
        <f t="shared" si="34"/>
        <v>0</v>
      </c>
      <c r="AO45" s="2">
        <f t="shared" si="35"/>
        <v>2.6868487823948502E-3</v>
      </c>
      <c r="AP45" s="5">
        <f t="shared" si="36"/>
        <v>4.2054580619115892E-2</v>
      </c>
      <c r="AQ45" s="5">
        <f t="shared" si="37"/>
        <v>0.15898775032746687</v>
      </c>
      <c r="AR45" s="5">
        <f t="shared" si="38"/>
        <v>9.4248534235397282E-4</v>
      </c>
      <c r="AS45" s="5">
        <f t="shared" si="39"/>
        <v>0.79532833492866828</v>
      </c>
    </row>
    <row r="46" spans="1:45">
      <c r="A46">
        <f t="shared" si="40"/>
        <v>3.1000000000000021E-2</v>
      </c>
      <c r="B46" s="7">
        <f t="shared" si="10"/>
        <v>0.20657257223942205</v>
      </c>
      <c r="C46" s="11">
        <f t="shared" si="41"/>
        <v>483.19684997420006</v>
      </c>
      <c r="D46" s="8">
        <f t="shared" si="11"/>
        <v>4.7961816305469547E-4</v>
      </c>
      <c r="E46" s="2">
        <f t="shared" si="12"/>
        <v>4.796181630546955E-2</v>
      </c>
      <c r="F46" s="7">
        <f t="shared" si="13"/>
        <v>0.5431888544891641</v>
      </c>
      <c r="G46" s="7">
        <f t="shared" si="14"/>
        <v>0.21238390092879253</v>
      </c>
      <c r="H46" s="7">
        <f t="shared" si="15"/>
        <v>0.17177012383900928</v>
      </c>
      <c r="I46" s="7">
        <f t="shared" si="16"/>
        <v>2.8575851393188856E-2</v>
      </c>
      <c r="J46" s="7">
        <f t="shared" si="42"/>
        <v>4.3601651186790505E-2</v>
      </c>
      <c r="K46" s="7">
        <f t="shared" si="17"/>
        <v>0.9563983488132094</v>
      </c>
      <c r="L46" s="7">
        <f t="shared" si="44"/>
        <v>0.21093273735810109</v>
      </c>
      <c r="M46" s="7">
        <f t="shared" si="18"/>
        <v>0.21093273735810109</v>
      </c>
      <c r="N46" s="7">
        <f t="shared" si="18"/>
        <v>0.42196472910216704</v>
      </c>
      <c r="O46" s="11">
        <f t="shared" si="43"/>
        <v>483.20557030443746</v>
      </c>
      <c r="P46" s="7">
        <f t="shared" si="19"/>
        <v>0.30174829205366355</v>
      </c>
      <c r="Q46" s="7">
        <f t="shared" si="20"/>
        <v>0.29570785923310866</v>
      </c>
      <c r="R46" s="7">
        <f t="shared" si="21"/>
        <v>0.29570785923310866</v>
      </c>
      <c r="S46" s="7">
        <f t="shared" si="22"/>
        <v>0.31655713049941764</v>
      </c>
      <c r="T46" s="7">
        <f t="shared" si="23"/>
        <v>3.6117319811492381</v>
      </c>
      <c r="U46" s="7">
        <f t="shared" si="24"/>
        <v>6.2982008727222705E-2</v>
      </c>
      <c r="V46" s="2">
        <f t="shared" si="1"/>
        <v>0.86404274767159372</v>
      </c>
      <c r="W46" s="2">
        <f t="shared" si="2"/>
        <v>7.7255270276086769E-3</v>
      </c>
      <c r="X46" s="5">
        <f t="shared" si="3"/>
        <v>3.0206392367851529E-2</v>
      </c>
      <c r="Y46" s="5">
        <f t="shared" si="4"/>
        <v>7.3290240951386879E-2</v>
      </c>
      <c r="Z46" s="5">
        <f t="shared" si="5"/>
        <v>4.0642128506599082E-3</v>
      </c>
      <c r="AA46" s="5">
        <f t="shared" si="25"/>
        <v>2.0670879130899378E-2</v>
      </c>
      <c r="AB46" s="11">
        <f t="shared" si="26"/>
        <v>532.72426042531345</v>
      </c>
      <c r="AC46" s="2">
        <f t="shared" si="27"/>
        <v>0.99257581561511843</v>
      </c>
      <c r="AD46" s="2">
        <f t="shared" si="28"/>
        <v>1.6862042406100624E-3</v>
      </c>
      <c r="AE46" s="5">
        <f t="shared" si="29"/>
        <v>2.1976557595867818E-4</v>
      </c>
      <c r="AF46" s="5">
        <f t="shared" si="30"/>
        <v>1.7774021492631773E-4</v>
      </c>
      <c r="AG46" s="5">
        <f t="shared" si="6"/>
        <v>5.3224275203753359E-3</v>
      </c>
      <c r="AH46" s="5">
        <f t="shared" si="31"/>
        <v>1.8046833011183977E-5</v>
      </c>
      <c r="AI46" s="11">
        <f t="shared" si="7"/>
        <v>7.4745247222082165</v>
      </c>
      <c r="AJ46" s="2">
        <f t="shared" si="32"/>
        <v>8.1874253343409947E-2</v>
      </c>
      <c r="AK46" s="7">
        <f t="shared" si="33"/>
        <v>0.39362621799716319</v>
      </c>
      <c r="AL46" s="15">
        <f t="shared" si="8"/>
        <v>3.6791999999999998</v>
      </c>
      <c r="AM46" s="2">
        <f t="shared" si="9"/>
        <v>0.12773740209793386</v>
      </c>
      <c r="AN46" s="2">
        <f t="shared" si="34"/>
        <v>0</v>
      </c>
      <c r="AO46" s="2">
        <f t="shared" si="35"/>
        <v>2.7002084293118165E-3</v>
      </c>
      <c r="AP46" s="5">
        <f t="shared" si="36"/>
        <v>4.2230675007304777E-2</v>
      </c>
      <c r="AQ46" s="5">
        <f t="shared" si="37"/>
        <v>0.15938991517595458</v>
      </c>
      <c r="AR46" s="5">
        <f t="shared" si="38"/>
        <v>9.4700954887614968E-4</v>
      </c>
      <c r="AS46" s="5">
        <f t="shared" si="39"/>
        <v>0.79473219183855281</v>
      </c>
    </row>
    <row r="47" spans="1:45">
      <c r="A47">
        <f t="shared" si="40"/>
        <v>3.2000000000000021E-2</v>
      </c>
      <c r="B47" s="7">
        <f t="shared" si="10"/>
        <v>0.20565895661157019</v>
      </c>
      <c r="C47" s="11">
        <f t="shared" si="41"/>
        <v>480.85369731404944</v>
      </c>
      <c r="D47" s="8">
        <f t="shared" si="11"/>
        <v>4.7727272727272712E-4</v>
      </c>
      <c r="E47" s="2">
        <f t="shared" si="12"/>
        <v>4.7727272727272708E-2</v>
      </c>
      <c r="F47" s="7">
        <f t="shared" si="13"/>
        <v>0.54364669421487599</v>
      </c>
      <c r="G47" s="7">
        <f t="shared" si="14"/>
        <v>0.21239669421487598</v>
      </c>
      <c r="H47" s="7">
        <f t="shared" si="15"/>
        <v>0.17149586776859504</v>
      </c>
      <c r="I47" s="7">
        <f t="shared" si="16"/>
        <v>2.8595041322314049E-2</v>
      </c>
      <c r="J47" s="7">
        <f t="shared" si="42"/>
        <v>4.338842975206611E-2</v>
      </c>
      <c r="K47" s="7">
        <f t="shared" si="17"/>
        <v>0.95661157024793375</v>
      </c>
      <c r="L47" s="7">
        <f t="shared" si="44"/>
        <v>0.20999779958677683</v>
      </c>
      <c r="M47" s="7">
        <f t="shared" si="18"/>
        <v>0.20999779958677683</v>
      </c>
      <c r="N47" s="7">
        <f t="shared" si="18"/>
        <v>0.41999779958677674</v>
      </c>
      <c r="O47" s="11">
        <f t="shared" si="43"/>
        <v>480.86237499999993</v>
      </c>
      <c r="P47" s="7">
        <f t="shared" si="19"/>
        <v>0.30050042871900823</v>
      </c>
      <c r="Q47" s="7">
        <f t="shared" si="20"/>
        <v>0.29454225279936597</v>
      </c>
      <c r="R47" s="7">
        <f t="shared" si="21"/>
        <v>0.29454225279936597</v>
      </c>
      <c r="S47" s="7">
        <f t="shared" si="22"/>
        <v>0.31603417324066346</v>
      </c>
      <c r="T47" s="7">
        <f t="shared" si="23"/>
        <v>3.6154539276859814</v>
      </c>
      <c r="U47" s="7">
        <f t="shared" si="24"/>
        <v>6.282055743859008E-2</v>
      </c>
      <c r="V47" s="2">
        <f t="shared" si="1"/>
        <v>0.86364541304963482</v>
      </c>
      <c r="W47" s="2">
        <f t="shared" si="2"/>
        <v>7.7664627241519216E-3</v>
      </c>
      <c r="X47" s="5">
        <f t="shared" si="3"/>
        <v>3.0342702823479995E-2</v>
      </c>
      <c r="Y47" s="5">
        <f t="shared" si="4"/>
        <v>7.3498999177824917E-2</v>
      </c>
      <c r="Z47" s="5">
        <f t="shared" si="5"/>
        <v>4.0850487069743506E-3</v>
      </c>
      <c r="AA47" s="5">
        <f t="shared" si="25"/>
        <v>2.0661373517933852E-2</v>
      </c>
      <c r="AB47" s="11">
        <f t="shared" si="26"/>
        <v>532.98680407128825</v>
      </c>
      <c r="AC47" s="2">
        <f t="shared" si="27"/>
        <v>0.99253497900044108</v>
      </c>
      <c r="AD47" s="2">
        <f t="shared" si="28"/>
        <v>1.6958491321395525E-3</v>
      </c>
      <c r="AE47" s="5">
        <f t="shared" si="29"/>
        <v>2.2084977454815008E-4</v>
      </c>
      <c r="AF47" s="5">
        <f t="shared" si="30"/>
        <v>1.7832115453885852E-4</v>
      </c>
      <c r="AG47" s="5">
        <f t="shared" si="6"/>
        <v>5.3519548478049772E-3</v>
      </c>
      <c r="AH47" s="5">
        <f t="shared" si="31"/>
        <v>1.804609052728075E-5</v>
      </c>
      <c r="AI47" s="11">
        <f t="shared" si="7"/>
        <v>7.5186874990707739</v>
      </c>
      <c r="AJ47" s="2">
        <f t="shared" si="32"/>
        <v>8.1467571898470703E-2</v>
      </c>
      <c r="AK47" s="7">
        <f t="shared" si="33"/>
        <v>0.39167101874264759</v>
      </c>
      <c r="AL47" s="15">
        <f t="shared" si="8"/>
        <v>3.6623999999999999</v>
      </c>
      <c r="AM47" s="2">
        <f t="shared" si="9"/>
        <v>0.12768458346734946</v>
      </c>
      <c r="AN47" s="2">
        <f t="shared" si="34"/>
        <v>0</v>
      </c>
      <c r="AO47" s="2">
        <f t="shared" si="35"/>
        <v>2.7137067484347696E-3</v>
      </c>
      <c r="AP47" s="5">
        <f t="shared" si="36"/>
        <v>4.2408597242997698E-2</v>
      </c>
      <c r="AQ47" s="5">
        <f t="shared" si="37"/>
        <v>0.15979625446760359</v>
      </c>
      <c r="AR47" s="5">
        <f t="shared" si="38"/>
        <v>9.5158071634741936E-4</v>
      </c>
      <c r="AS47" s="5">
        <f t="shared" si="39"/>
        <v>0.79412986082461645</v>
      </c>
    </row>
    <row r="48" spans="1:45">
      <c r="A48">
        <f t="shared" si="40"/>
        <v>3.3000000000000022E-2</v>
      </c>
      <c r="B48" s="7">
        <f t="shared" si="10"/>
        <v>0.20474345139607028</v>
      </c>
      <c r="C48" s="11">
        <f t="shared" si="41"/>
        <v>478.50569842295738</v>
      </c>
      <c r="D48" s="8">
        <f t="shared" si="11"/>
        <v>4.7492244053774546E-4</v>
      </c>
      <c r="E48" s="2">
        <f t="shared" si="12"/>
        <v>4.7492244053774543E-2</v>
      </c>
      <c r="F48" s="7">
        <f t="shared" si="13"/>
        <v>0.54410548086866595</v>
      </c>
      <c r="G48" s="7">
        <f t="shared" si="14"/>
        <v>0.21240951396070318</v>
      </c>
      <c r="H48" s="7">
        <f t="shared" si="15"/>
        <v>0.17122104446742503</v>
      </c>
      <c r="I48" s="7">
        <f t="shared" si="16"/>
        <v>2.8614270941054811E-2</v>
      </c>
      <c r="J48" s="7">
        <f t="shared" si="42"/>
        <v>4.3174767321613232E-2</v>
      </c>
      <c r="K48" s="7">
        <f t="shared" si="17"/>
        <v>0.95682523267838671</v>
      </c>
      <c r="L48" s="7">
        <f t="shared" si="44"/>
        <v>0.20906092812823157</v>
      </c>
      <c r="M48" s="7">
        <f t="shared" si="18"/>
        <v>0.20906092812823157</v>
      </c>
      <c r="N48" s="7">
        <f t="shared" si="18"/>
        <v>0.41802680196483966</v>
      </c>
      <c r="O48" s="11">
        <f t="shared" si="43"/>
        <v>478.51433337642175</v>
      </c>
      <c r="P48" s="7">
        <f t="shared" si="19"/>
        <v>0.29924998448810752</v>
      </c>
      <c r="Q48" s="7">
        <f t="shared" ref="Q48:Q79" si="45">J$2*L48/(L48+$A48*(1-L48))</f>
        <v>0.29337278338154571</v>
      </c>
      <c r="R48" s="7">
        <f t="shared" ref="R48:R79" si="46">$J$2*M48/(M48+$A48*(1-M48))</f>
        <v>0.29337278338154571</v>
      </c>
      <c r="S48" s="7">
        <f t="shared" ref="S48:S79" si="47">$J$2*N48/(N48+$A48*(1-N48))</f>
        <v>0.31550497373832986</v>
      </c>
      <c r="T48" s="7">
        <f t="shared" ref="T48:T79" si="48">K$2*O48/(O48+A48*(1-O48))</f>
        <v>3.6191834628924018</v>
      </c>
      <c r="U48" s="7">
        <f t="shared" si="24"/>
        <v>6.2658055237943072E-2</v>
      </c>
      <c r="V48" s="2">
        <f t="shared" si="1"/>
        <v>0.86324369177988236</v>
      </c>
      <c r="W48" s="2">
        <f t="shared" si="2"/>
        <v>7.8078503583643563E-3</v>
      </c>
      <c r="X48" s="5">
        <f t="shared" si="3"/>
        <v>3.0480518171776844E-2</v>
      </c>
      <c r="Y48" s="5">
        <f t="shared" si="4"/>
        <v>7.3710062133734974E-2</v>
      </c>
      <c r="Z48" s="5">
        <f t="shared" si="5"/>
        <v>4.1061145950003191E-3</v>
      </c>
      <c r="AA48" s="5">
        <f t="shared" si="25"/>
        <v>2.0651762961241212E-2</v>
      </c>
      <c r="AB48" s="11">
        <f t="shared" si="26"/>
        <v>533.24960662476315</v>
      </c>
      <c r="AC48" s="2">
        <f t="shared" ref="AC48:AC79" si="49">(D48*$C$2/$O48)</f>
        <v>0.99249365674517687</v>
      </c>
      <c r="AD48" s="2">
        <f t="shared" ref="AD48:AD79" si="50">(F48*$C$3/$O48)</f>
        <v>1.7056087234506533E-3</v>
      </c>
      <c r="AE48" s="5">
        <f t="shared" ref="AE48:AE79" si="51">(G48*$C$4/$O48)</f>
        <v>2.2194686673430525E-4</v>
      </c>
      <c r="AF48" s="5">
        <f t="shared" ref="AF48:AF79" si="52">(H48*$C$5/$O48)</f>
        <v>1.7890900284980027E-4</v>
      </c>
      <c r="AG48" s="5">
        <f t="shared" si="6"/>
        <v>5.3818333225748834E-3</v>
      </c>
      <c r="AH48" s="5">
        <f t="shared" si="31"/>
        <v>1.8045339213548676E-5</v>
      </c>
      <c r="AI48" s="11">
        <f t="shared" si="7"/>
        <v>7.5633752438620947</v>
      </c>
      <c r="AJ48" s="2">
        <f t="shared" si="32"/>
        <v>8.1060489579902695E-2</v>
      </c>
      <c r="AK48" s="7">
        <f t="shared" si="33"/>
        <v>0.38971389221107061</v>
      </c>
      <c r="AL48" s="15">
        <f t="shared" si="8"/>
        <v>3.6456</v>
      </c>
      <c r="AM48" s="2">
        <f t="shared" si="9"/>
        <v>0.12763171277243712</v>
      </c>
      <c r="AN48" s="2">
        <f t="shared" si="34"/>
        <v>0</v>
      </c>
      <c r="AO48" s="2">
        <f t="shared" si="35"/>
        <v>2.7273459101396671E-3</v>
      </c>
      <c r="AP48" s="5">
        <f t="shared" si="36"/>
        <v>4.2588375934063484E-2</v>
      </c>
      <c r="AQ48" s="5">
        <f t="shared" si="37"/>
        <v>0.16020683353714349</v>
      </c>
      <c r="AR48" s="5">
        <f t="shared" si="38"/>
        <v>9.5619957975944263E-4</v>
      </c>
      <c r="AS48" s="5">
        <f t="shared" si="39"/>
        <v>0.79352124503889399</v>
      </c>
    </row>
    <row r="49" spans="1:45">
      <c r="A49">
        <f t="shared" si="40"/>
        <v>3.4000000000000023E-2</v>
      </c>
      <c r="B49" s="7">
        <f t="shared" si="10"/>
        <v>0.20382605072463764</v>
      </c>
      <c r="C49" s="11">
        <f t="shared" si="41"/>
        <v>476.15283825051745</v>
      </c>
      <c r="D49" s="8">
        <f t="shared" si="11"/>
        <v>4.7256728778467897E-4</v>
      </c>
      <c r="E49" s="2">
        <f t="shared" si="12"/>
        <v>4.7256728778467899E-2</v>
      </c>
      <c r="F49" s="7">
        <f t="shared" si="13"/>
        <v>0.54456521739130437</v>
      </c>
      <c r="G49" s="7">
        <f t="shared" si="14"/>
        <v>0.21242236024844718</v>
      </c>
      <c r="H49" s="7">
        <f t="shared" si="15"/>
        <v>0.17094565217391303</v>
      </c>
      <c r="I49" s="7">
        <f t="shared" si="16"/>
        <v>2.863354037267081E-2</v>
      </c>
      <c r="J49" s="7">
        <f t="shared" si="42"/>
        <v>4.2960662525879913E-2</v>
      </c>
      <c r="K49" s="7">
        <f t="shared" si="17"/>
        <v>0.95703933747412007</v>
      </c>
      <c r="L49" s="7">
        <f t="shared" si="44"/>
        <v>0.20812211697722563</v>
      </c>
      <c r="M49" s="7">
        <f t="shared" si="18"/>
        <v>0.20812211697722563</v>
      </c>
      <c r="N49" s="7">
        <f t="shared" si="18"/>
        <v>0.41605172360248438</v>
      </c>
      <c r="O49" s="11">
        <f t="shared" si="43"/>
        <v>476.16143038302266</v>
      </c>
      <c r="P49" s="7">
        <f t="shared" si="19"/>
        <v>0.29799695134575566</v>
      </c>
      <c r="Q49" s="7">
        <f t="shared" si="45"/>
        <v>0.2921994368313639</v>
      </c>
      <c r="R49" s="7">
        <f t="shared" si="46"/>
        <v>0.2921994368313639</v>
      </c>
      <c r="S49" s="7">
        <f t="shared" si="47"/>
        <v>0.31496946546446064</v>
      </c>
      <c r="T49" s="7">
        <f t="shared" si="48"/>
        <v>3.6229206083740322</v>
      </c>
      <c r="U49" s="7">
        <f t="shared" si="24"/>
        <v>6.2494495451948059E-2</v>
      </c>
      <c r="V49" s="2">
        <f t="shared" si="1"/>
        <v>0.86283751081500193</v>
      </c>
      <c r="W49" s="2">
        <f t="shared" si="2"/>
        <v>7.8496974560021658E-3</v>
      </c>
      <c r="X49" s="5">
        <f t="shared" si="3"/>
        <v>3.0619863472514858E-2</v>
      </c>
      <c r="Y49" s="5">
        <f t="shared" si="4"/>
        <v>7.3923468197931747E-2</v>
      </c>
      <c r="Z49" s="5">
        <f t="shared" si="5"/>
        <v>4.1274143452717403E-3</v>
      </c>
      <c r="AA49" s="5">
        <f t="shared" si="25"/>
        <v>2.0642045713277563E-2</v>
      </c>
      <c r="AB49" s="11">
        <f t="shared" si="26"/>
        <v>533.51266846891008</v>
      </c>
      <c r="AC49" s="2">
        <f t="shared" si="49"/>
        <v>0.99245184013444232</v>
      </c>
      <c r="AD49" s="2">
        <f t="shared" si="50"/>
        <v>1.7154850728457508E-3</v>
      </c>
      <c r="AE49" s="5">
        <f t="shared" si="51"/>
        <v>2.2305708389440044E-4</v>
      </c>
      <c r="AF49" s="5">
        <f t="shared" si="52"/>
        <v>1.7950388383662755E-4</v>
      </c>
      <c r="AG49" s="5">
        <f t="shared" si="6"/>
        <v>5.4120692460694004E-3</v>
      </c>
      <c r="AH49" s="5">
        <f t="shared" si="31"/>
        <v>1.8044578911535319E-5</v>
      </c>
      <c r="AI49" s="11">
        <f t="shared" si="7"/>
        <v>7.6085973730794763</v>
      </c>
      <c r="AJ49" s="2">
        <f t="shared" si="32"/>
        <v>8.0653005797580279E-2</v>
      </c>
      <c r="AK49" s="7">
        <f t="shared" si="33"/>
        <v>0.38775483556528978</v>
      </c>
      <c r="AL49" s="15">
        <f t="shared" si="8"/>
        <v>3.6288</v>
      </c>
      <c r="AM49" s="2">
        <f t="shared" si="9"/>
        <v>0.12757878993655303</v>
      </c>
      <c r="AN49" s="2">
        <f t="shared" si="34"/>
        <v>0</v>
      </c>
      <c r="AO49" s="2">
        <f t="shared" si="35"/>
        <v>2.741128130331763E-3</v>
      </c>
      <c r="AP49" s="5">
        <f t="shared" si="36"/>
        <v>4.2770040288495591E-2</v>
      </c>
      <c r="AQ49" s="5">
        <f t="shared" si="37"/>
        <v>0.16062171908987011</v>
      </c>
      <c r="AR49" s="5">
        <f t="shared" si="38"/>
        <v>9.6086688952224536E-4</v>
      </c>
      <c r="AS49" s="5">
        <f t="shared" si="39"/>
        <v>0.79290624560178036</v>
      </c>
    </row>
    <row r="50" spans="1:45">
      <c r="A50">
        <f t="shared" si="40"/>
        <v>3.5000000000000024E-2</v>
      </c>
      <c r="B50" s="7">
        <f t="shared" si="10"/>
        <v>0.20290674870466316</v>
      </c>
      <c r="C50" s="11">
        <f t="shared" si="41"/>
        <v>473.79510168393762</v>
      </c>
      <c r="D50" s="8">
        <f t="shared" si="11"/>
        <v>4.7020725388601019E-4</v>
      </c>
      <c r="E50" s="2">
        <f t="shared" si="12"/>
        <v>4.7020725388601019E-2</v>
      </c>
      <c r="F50" s="7">
        <f t="shared" si="13"/>
        <v>0.54502590673575135</v>
      </c>
      <c r="G50" s="7">
        <f t="shared" si="14"/>
        <v>0.21243523316062174</v>
      </c>
      <c r="H50" s="7">
        <f t="shared" si="15"/>
        <v>0.17066968911917096</v>
      </c>
      <c r="I50" s="7">
        <f t="shared" si="16"/>
        <v>2.8652849740932643E-2</v>
      </c>
      <c r="J50" s="7">
        <f t="shared" si="42"/>
        <v>4.2746113989637305E-2</v>
      </c>
      <c r="K50" s="7">
        <f t="shared" si="17"/>
        <v>0.95725388601036276</v>
      </c>
      <c r="L50" s="7">
        <f t="shared" si="44"/>
        <v>0.20718136010362689</v>
      </c>
      <c r="M50" s="7">
        <f t="shared" si="18"/>
        <v>0.20718136010362689</v>
      </c>
      <c r="N50" s="7">
        <f t="shared" si="18"/>
        <v>0.41407255181347136</v>
      </c>
      <c r="O50" s="11">
        <f t="shared" si="43"/>
        <v>473.80365090673558</v>
      </c>
      <c r="P50" s="7">
        <f t="shared" si="19"/>
        <v>0.29674132124352331</v>
      </c>
      <c r="Q50" s="7">
        <f t="shared" si="45"/>
        <v>0.29102219893763842</v>
      </c>
      <c r="R50" s="7">
        <f t="shared" si="46"/>
        <v>0.29102219893763842</v>
      </c>
      <c r="S50" s="7">
        <f t="shared" si="47"/>
        <v>0.31442758103939622</v>
      </c>
      <c r="T50" s="7">
        <f t="shared" si="48"/>
        <v>3.6266653857787126</v>
      </c>
      <c r="U50" s="7">
        <f t="shared" si="24"/>
        <v>6.2329871357956361E-2</v>
      </c>
      <c r="V50" s="2">
        <f t="shared" si="1"/>
        <v>0.86242679547674206</v>
      </c>
      <c r="W50" s="2">
        <f t="shared" si="2"/>
        <v>7.892011710848067E-3</v>
      </c>
      <c r="X50" s="5">
        <f t="shared" si="3"/>
        <v>3.0760764344972973E-2</v>
      </c>
      <c r="Y50" s="5">
        <f t="shared" si="4"/>
        <v>7.4139256606108608E-2</v>
      </c>
      <c r="Z50" s="5">
        <f t="shared" si="5"/>
        <v>4.1489518738463552E-3</v>
      </c>
      <c r="AA50" s="5">
        <f t="shared" si="25"/>
        <v>2.0632219987481874E-2</v>
      </c>
      <c r="AB50" s="11">
        <f t="shared" si="26"/>
        <v>533.77598998765643</v>
      </c>
      <c r="AC50" s="2">
        <f t="shared" si="49"/>
        <v>0.99240952024358009</v>
      </c>
      <c r="AD50" s="2">
        <f t="shared" si="50"/>
        <v>1.7254802881722685E-3</v>
      </c>
      <c r="AE50" s="5">
        <f t="shared" si="51"/>
        <v>2.2418066297513387E-4</v>
      </c>
      <c r="AF50" s="5">
        <f t="shared" si="52"/>
        <v>1.8010592446106533E-4</v>
      </c>
      <c r="AG50" s="5">
        <f t="shared" si="6"/>
        <v>5.4426690713523969E-3</v>
      </c>
      <c r="AH50" s="5">
        <f t="shared" si="31"/>
        <v>1.8043809458974191E-5</v>
      </c>
      <c r="AI50" s="11">
        <f t="shared" si="7"/>
        <v>7.6543635297833363</v>
      </c>
      <c r="AJ50" s="2">
        <f t="shared" si="32"/>
        <v>8.0245119960288408E-2</v>
      </c>
      <c r="AK50" s="7">
        <f t="shared" si="33"/>
        <v>0.38579384596292499</v>
      </c>
      <c r="AL50" s="15">
        <f t="shared" si="8"/>
        <v>3.6119999999999997</v>
      </c>
      <c r="AM50" s="2">
        <f t="shared" si="9"/>
        <v>0.12752581488291187</v>
      </c>
      <c r="AN50" s="2">
        <f t="shared" si="34"/>
        <v>0</v>
      </c>
      <c r="AO50" s="2">
        <f t="shared" si="35"/>
        <v>2.7550556716457657E-3</v>
      </c>
      <c r="AP50" s="5">
        <f t="shared" si="36"/>
        <v>4.2953620130231532E-2</v>
      </c>
      <c r="AQ50" s="5">
        <f t="shared" si="37"/>
        <v>0.16104097923777405</v>
      </c>
      <c r="AR50" s="5">
        <f t="shared" si="38"/>
        <v>9.6558341187065206E-4</v>
      </c>
      <c r="AS50" s="5">
        <f t="shared" si="39"/>
        <v>0.79228476154847804</v>
      </c>
    </row>
    <row r="51" spans="1:45">
      <c r="A51">
        <f t="shared" si="40"/>
        <v>3.6000000000000025E-2</v>
      </c>
      <c r="B51" s="7">
        <f t="shared" si="10"/>
        <v>0.20198553941908709</v>
      </c>
      <c r="C51" s="11">
        <f t="shared" si="41"/>
        <v>471.43247354771768</v>
      </c>
      <c r="D51" s="8">
        <f t="shared" si="11"/>
        <v>4.6784232365145215E-4</v>
      </c>
      <c r="E51" s="2">
        <f t="shared" si="12"/>
        <v>4.6784232365145215E-2</v>
      </c>
      <c r="F51" s="7">
        <f t="shared" si="13"/>
        <v>0.54548755186721987</v>
      </c>
      <c r="G51" s="7">
        <f t="shared" si="14"/>
        <v>0.21244813278008295</v>
      </c>
      <c r="H51" s="7">
        <f t="shared" si="15"/>
        <v>0.17039315352697096</v>
      </c>
      <c r="I51" s="7">
        <f t="shared" si="16"/>
        <v>2.8672199170124483E-2</v>
      </c>
      <c r="J51" s="7">
        <f t="shared" si="42"/>
        <v>4.2531120331950202E-2</v>
      </c>
      <c r="K51" s="7">
        <f t="shared" si="17"/>
        <v>0.95746887966804983</v>
      </c>
      <c r="L51" s="7">
        <f t="shared" si="44"/>
        <v>0.20623865145228212</v>
      </c>
      <c r="M51" s="7">
        <f t="shared" si="18"/>
        <v>0.20623865145228212</v>
      </c>
      <c r="N51" s="7">
        <f t="shared" si="18"/>
        <v>0.41208927385892102</v>
      </c>
      <c r="O51" s="11">
        <f t="shared" si="43"/>
        <v>471.4409797717841</v>
      </c>
      <c r="P51" s="7">
        <f t="shared" si="19"/>
        <v>0.29548308609958507</v>
      </c>
      <c r="Q51" s="7">
        <f t="shared" si="45"/>
        <v>0.28984105542595323</v>
      </c>
      <c r="R51" s="7">
        <f t="shared" si="46"/>
        <v>0.28984105542595323</v>
      </c>
      <c r="S51" s="7">
        <f t="shared" si="47"/>
        <v>0.3138792522185343</v>
      </c>
      <c r="T51" s="7">
        <f t="shared" si="48"/>
        <v>3.6304178167953776</v>
      </c>
      <c r="U51" s="7">
        <f t="shared" si="24"/>
        <v>6.2164176183576322E-2</v>
      </c>
      <c r="V51" s="2">
        <f t="shared" si="1"/>
        <v>0.86201146941016138</v>
      </c>
      <c r="W51" s="2">
        <f t="shared" si="2"/>
        <v>7.9348009894270061E-3</v>
      </c>
      <c r="X51" s="5">
        <f t="shared" si="3"/>
        <v>3.0903246983638881E-2</v>
      </c>
      <c r="Y51" s="5">
        <f t="shared" si="4"/>
        <v>7.4357467474885836E-2</v>
      </c>
      <c r="Z51" s="5">
        <f t="shared" si="5"/>
        <v>4.1707311847059515E-3</v>
      </c>
      <c r="AA51" s="5">
        <f t="shared" si="25"/>
        <v>2.0622283957180899E-2</v>
      </c>
      <c r="AB51" s="11">
        <f t="shared" si="26"/>
        <v>534.03957156568913</v>
      </c>
      <c r="AC51" s="2">
        <f t="shared" si="49"/>
        <v>0.9923666879318086</v>
      </c>
      <c r="AD51" s="2">
        <f t="shared" si="50"/>
        <v>1.7355965283224221E-3</v>
      </c>
      <c r="AE51" s="5">
        <f t="shared" si="51"/>
        <v>2.253178466612355E-4</v>
      </c>
      <c r="AF51" s="5">
        <f t="shared" si="52"/>
        <v>1.8071525475941351E-4</v>
      </c>
      <c r="AG51" s="5">
        <f t="shared" si="6"/>
        <v>5.4736394077586868E-3</v>
      </c>
      <c r="AH51" s="5">
        <f t="shared" si="31"/>
        <v>1.8043030689669251E-5</v>
      </c>
      <c r="AI51" s="11">
        <f t="shared" si="7"/>
        <v>7.700683590452396</v>
      </c>
      <c r="AJ51" s="2">
        <f t="shared" si="32"/>
        <v>7.9836831475722569E-2</v>
      </c>
      <c r="AK51" s="7">
        <f t="shared" si="33"/>
        <v>0.38383092055635848</v>
      </c>
      <c r="AL51" s="15">
        <f t="shared" si="8"/>
        <v>3.5951999999999997</v>
      </c>
      <c r="AM51" s="2">
        <f t="shared" si="9"/>
        <v>0.12747278753458677</v>
      </c>
      <c r="AN51" s="2">
        <f t="shared" si="34"/>
        <v>0</v>
      </c>
      <c r="AO51" s="2">
        <f t="shared" si="35"/>
        <v>2.7691308446841714E-3</v>
      </c>
      <c r="AP51" s="5">
        <f t="shared" si="36"/>
        <v>4.3139145915475387E-2</v>
      </c>
      <c r="AQ51" s="5">
        <f t="shared" si="37"/>
        <v>0.16146468353681809</v>
      </c>
      <c r="AR51" s="5">
        <f t="shared" si="38"/>
        <v>9.7034992928364246E-4</v>
      </c>
      <c r="AS51" s="5">
        <f t="shared" si="39"/>
        <v>0.7916566897737386</v>
      </c>
    </row>
    <row r="52" spans="1:45">
      <c r="A52">
        <f t="shared" si="40"/>
        <v>3.7000000000000026E-2</v>
      </c>
      <c r="B52" s="7">
        <f t="shared" si="10"/>
        <v>0.20106241692627203</v>
      </c>
      <c r="C52" s="11">
        <f t="shared" si="41"/>
        <v>469.06493860332279</v>
      </c>
      <c r="D52" s="8">
        <f t="shared" si="11"/>
        <v>4.6547248182762189E-4</v>
      </c>
      <c r="E52" s="2">
        <f t="shared" si="12"/>
        <v>4.6547248182762187E-2</v>
      </c>
      <c r="F52" s="7">
        <f t="shared" si="13"/>
        <v>0.5459501557632398</v>
      </c>
      <c r="G52" s="7">
        <f t="shared" si="14"/>
        <v>0.21246105919003111</v>
      </c>
      <c r="H52" s="7">
        <f t="shared" si="15"/>
        <v>0.17011604361370716</v>
      </c>
      <c r="I52" s="7">
        <f t="shared" si="16"/>
        <v>2.8691588785046733E-2</v>
      </c>
      <c r="J52" s="7">
        <f t="shared" si="42"/>
        <v>4.2315680166147451E-2</v>
      </c>
      <c r="K52" s="7">
        <f t="shared" si="17"/>
        <v>0.95768431983385238</v>
      </c>
      <c r="L52" s="7">
        <f t="shared" si="44"/>
        <v>0.20529398494288681</v>
      </c>
      <c r="M52" s="7">
        <f t="shared" si="18"/>
        <v>0.20529398494288681</v>
      </c>
      <c r="N52" s="7">
        <f t="shared" si="18"/>
        <v>0.41010187694704031</v>
      </c>
      <c r="O52" s="11">
        <f t="shared" si="43"/>
        <v>469.07340173935603</v>
      </c>
      <c r="P52" s="7">
        <f t="shared" si="19"/>
        <v>0.29422223779854617</v>
      </c>
      <c r="Q52" s="7">
        <f t="shared" si="45"/>
        <v>0.28865599195831876</v>
      </c>
      <c r="R52" s="7">
        <f t="shared" si="46"/>
        <v>0.28865599195831876</v>
      </c>
      <c r="S52" s="7">
        <f t="shared" si="47"/>
        <v>0.31332440987884391</v>
      </c>
      <c r="T52" s="7">
        <f t="shared" si="48"/>
        <v>3.634177923152786</v>
      </c>
      <c r="U52" s="7">
        <f t="shared" si="24"/>
        <v>6.1997403106241016E-2</v>
      </c>
      <c r="V52" s="2">
        <f t="shared" si="1"/>
        <v>0.86159145453630592</v>
      </c>
      <c r="W52" s="2">
        <f t="shared" si="2"/>
        <v>7.9780733358815782E-3</v>
      </c>
      <c r="X52" s="5">
        <f t="shared" si="3"/>
        <v>3.1047338174443571E-2</v>
      </c>
      <c r="Y52" s="5">
        <f t="shared" si="4"/>
        <v>7.4578141826673786E-2</v>
      </c>
      <c r="Z52" s="5">
        <f t="shared" si="5"/>
        <v>4.1927563722379086E-3</v>
      </c>
      <c r="AA52" s="5">
        <f t="shared" si="25"/>
        <v>2.061223575445708E-2</v>
      </c>
      <c r="AB52" s="11">
        <f t="shared" si="26"/>
        <v>534.30341358845419</v>
      </c>
      <c r="AC52" s="2">
        <f t="shared" si="49"/>
        <v>0.9923233338356392</v>
      </c>
      <c r="AD52" s="2">
        <f t="shared" si="50"/>
        <v>1.7458360047877992E-3</v>
      </c>
      <c r="AE52" s="5">
        <f t="shared" si="51"/>
        <v>2.2646888355021952E-4</v>
      </c>
      <c r="AF52" s="5">
        <f t="shared" si="52"/>
        <v>1.8133200793618367E-4</v>
      </c>
      <c r="AG52" s="5">
        <f t="shared" si="6"/>
        <v>5.5049870256532853E-3</v>
      </c>
      <c r="AH52" s="5">
        <f t="shared" si="31"/>
        <v>1.8042242433375259E-5</v>
      </c>
      <c r="AI52" s="11">
        <f t="shared" si="7"/>
        <v>7.7475676720892883</v>
      </c>
      <c r="AJ52" s="2">
        <f t="shared" si="32"/>
        <v>7.9428139750488291E-2</v>
      </c>
      <c r="AK52" s="7">
        <f t="shared" si="33"/>
        <v>0.38186605649273214</v>
      </c>
      <c r="AL52" s="15">
        <f t="shared" si="8"/>
        <v>3.5783999999999998</v>
      </c>
      <c r="AM52" s="2">
        <f t="shared" si="9"/>
        <v>0.12741970781450934</v>
      </c>
      <c r="AN52" s="2">
        <f t="shared" si="34"/>
        <v>0</v>
      </c>
      <c r="AO52" s="2">
        <f t="shared" si="35"/>
        <v>2.7833560092951825E-3</v>
      </c>
      <c r="AP52" s="5">
        <f t="shared" si="36"/>
        <v>4.3326648749542125E-2</v>
      </c>
      <c r="AQ52" s="5">
        <f t="shared" si="37"/>
        <v>0.1618929030254061</v>
      </c>
      <c r="AR52" s="5">
        <f t="shared" si="38"/>
        <v>9.7516724091711426E-4</v>
      </c>
      <c r="AS52" s="5">
        <f t="shared" si="39"/>
        <v>0.79102192497483947</v>
      </c>
    </row>
    <row r="53" spans="1:45">
      <c r="A53">
        <f t="shared" si="40"/>
        <v>3.8000000000000027E-2</v>
      </c>
      <c r="B53" s="7">
        <f t="shared" si="10"/>
        <v>0.20013737525987518</v>
      </c>
      <c r="C53" s="11">
        <f t="shared" si="41"/>
        <v>466.69248154885634</v>
      </c>
      <c r="D53" s="8">
        <f t="shared" si="11"/>
        <v>4.6309771309771292E-4</v>
      </c>
      <c r="E53" s="2">
        <f t="shared" si="12"/>
        <v>4.6309771309771292E-2</v>
      </c>
      <c r="F53" s="7">
        <f t="shared" si="13"/>
        <v>0.54641372141372135</v>
      </c>
      <c r="G53" s="7">
        <f t="shared" si="14"/>
        <v>0.21247401247401246</v>
      </c>
      <c r="H53" s="7">
        <f t="shared" si="15"/>
        <v>0.16983835758835758</v>
      </c>
      <c r="I53" s="7">
        <f t="shared" si="16"/>
        <v>2.8711018711018711E-2</v>
      </c>
      <c r="J53" s="7">
        <f t="shared" si="42"/>
        <v>4.2099792099792095E-2</v>
      </c>
      <c r="K53" s="7">
        <f t="shared" si="17"/>
        <v>0.95790020790020769</v>
      </c>
      <c r="L53" s="7">
        <f t="shared" si="44"/>
        <v>0.20434735446985439</v>
      </c>
      <c r="M53" s="7">
        <f t="shared" si="18"/>
        <v>0.20434735446985439</v>
      </c>
      <c r="N53" s="7">
        <f t="shared" si="18"/>
        <v>0.40811034823284814</v>
      </c>
      <c r="O53" s="11">
        <f t="shared" si="43"/>
        <v>466.70090150727628</v>
      </c>
      <c r="P53" s="7">
        <f t="shared" si="19"/>
        <v>0.29295876819126815</v>
      </c>
      <c r="Q53" s="7">
        <f t="shared" si="45"/>
        <v>0.2874669941328315</v>
      </c>
      <c r="R53" s="7">
        <f t="shared" si="46"/>
        <v>0.2874669941328315</v>
      </c>
      <c r="S53" s="7">
        <f t="shared" si="47"/>
        <v>0.31276298400513097</v>
      </c>
      <c r="T53" s="7">
        <f t="shared" si="48"/>
        <v>3.6379457266181867</v>
      </c>
      <c r="U53" s="7">
        <f t="shared" si="24"/>
        <v>6.1829545252771644E-2</v>
      </c>
      <c r="V53" s="2">
        <f t="shared" si="1"/>
        <v>0.86116667100327604</v>
      </c>
      <c r="W53" s="2">
        <f t="shared" si="2"/>
        <v>8.0218369770135058E-3</v>
      </c>
      <c r="X53" s="5">
        <f t="shared" si="3"/>
        <v>3.1193065311548761E-2</v>
      </c>
      <c r="Y53" s="5">
        <f t="shared" si="4"/>
        <v>7.4801321615382652E-2</v>
      </c>
      <c r="Z53" s="5">
        <f t="shared" si="5"/>
        <v>4.2150316238012565E-3</v>
      </c>
      <c r="AA53" s="5">
        <f t="shared" si="25"/>
        <v>2.06020734689779E-2</v>
      </c>
      <c r="AB53" s="11">
        <f t="shared" si="26"/>
        <v>534.56751644216092</v>
      </c>
      <c r="AC53" s="2">
        <f t="shared" si="49"/>
        <v>0.99227944836205295</v>
      </c>
      <c r="AD53" s="2">
        <f t="shared" si="50"/>
        <v>1.7562009832710883E-3</v>
      </c>
      <c r="AE53" s="5">
        <f t="shared" si="51"/>
        <v>2.2763402833356195E-4</v>
      </c>
      <c r="AF53" s="5">
        <f t="shared" si="52"/>
        <v>1.8195632046117834E-4</v>
      </c>
      <c r="AG53" s="5">
        <f t="shared" si="6"/>
        <v>5.5367188613656389E-3</v>
      </c>
      <c r="AH53" s="5">
        <f t="shared" si="31"/>
        <v>1.8041444515673696E-5</v>
      </c>
      <c r="AI53" s="11">
        <f t="shared" si="7"/>
        <v>7.7950261395873213</v>
      </c>
      <c r="AJ53" s="2">
        <f t="shared" si="32"/>
        <v>7.9019044190100973E-2</v>
      </c>
      <c r="AK53" s="7">
        <f t="shared" si="33"/>
        <v>0.379899250913947</v>
      </c>
      <c r="AL53" s="15">
        <f t="shared" si="8"/>
        <v>3.5615999999999994</v>
      </c>
      <c r="AM53" s="2">
        <f t="shared" si="9"/>
        <v>0.12736657564546966</v>
      </c>
      <c r="AN53" s="2">
        <f t="shared" si="34"/>
        <v>0</v>
      </c>
      <c r="AO53" s="2">
        <f t="shared" si="35"/>
        <v>2.7977335758916926E-3</v>
      </c>
      <c r="AP53" s="5">
        <f t="shared" si="36"/>
        <v>4.3516160404243276E-2</v>
      </c>
      <c r="AQ53" s="5">
        <f t="shared" si="37"/>
        <v>0.16232571026408874</v>
      </c>
      <c r="AR53" s="5">
        <f t="shared" si="38"/>
        <v>9.8003616305055406E-4</v>
      </c>
      <c r="AS53" s="5">
        <f t="shared" si="39"/>
        <v>0.79038035959272579</v>
      </c>
    </row>
    <row r="54" spans="1:45">
      <c r="A54">
        <f t="shared" si="40"/>
        <v>3.9000000000000028E-2</v>
      </c>
      <c r="B54" s="7">
        <f t="shared" si="10"/>
        <v>0.19921040842872001</v>
      </c>
      <c r="C54" s="11">
        <f t="shared" si="41"/>
        <v>464.31508701873031</v>
      </c>
      <c r="D54" s="8">
        <f t="shared" si="11"/>
        <v>4.6071800208116531E-4</v>
      </c>
      <c r="E54" s="2">
        <f t="shared" si="12"/>
        <v>4.6071800208116534E-2</v>
      </c>
      <c r="F54" s="7">
        <f t="shared" si="13"/>
        <v>0.54687825182101979</v>
      </c>
      <c r="G54" s="7">
        <f t="shared" si="14"/>
        <v>0.21248699271592089</v>
      </c>
      <c r="H54" s="7">
        <f t="shared" si="15"/>
        <v>0.16956009365244537</v>
      </c>
      <c r="I54" s="7">
        <f t="shared" si="16"/>
        <v>2.8730489073881375E-2</v>
      </c>
      <c r="J54" s="7">
        <f t="shared" si="42"/>
        <v>4.1883454734651403E-2</v>
      </c>
      <c r="K54" s="7">
        <f t="shared" si="17"/>
        <v>0.95811654526534862</v>
      </c>
      <c r="L54" s="7">
        <f t="shared" si="44"/>
        <v>0.20339875390218518</v>
      </c>
      <c r="M54" s="7">
        <f t="shared" si="18"/>
        <v>0.20339875390218518</v>
      </c>
      <c r="N54" s="7">
        <f t="shared" si="18"/>
        <v>0.40611467481789792</v>
      </c>
      <c r="O54" s="11">
        <f t="shared" si="43"/>
        <v>464.32346370967724</v>
      </c>
      <c r="P54" s="7">
        <f t="shared" si="19"/>
        <v>0.29169266909469299</v>
      </c>
      <c r="Q54" s="7">
        <f t="shared" si="45"/>
        <v>0.28627404748333019</v>
      </c>
      <c r="R54" s="7">
        <f t="shared" si="46"/>
        <v>0.28627404748333019</v>
      </c>
      <c r="S54" s="7">
        <f t="shared" si="47"/>
        <v>0.31219490367604608</v>
      </c>
      <c r="T54" s="7">
        <f t="shared" si="48"/>
        <v>3.6417212489959199</v>
      </c>
      <c r="U54" s="7">
        <f t="shared" si="24"/>
        <v>6.1660595698936463E-2</v>
      </c>
      <c r="V54" s="2">
        <f t="shared" si="1"/>
        <v>0.86073703713561422</v>
      </c>
      <c r="W54" s="2">
        <f t="shared" si="2"/>
        <v>8.0661003274977959E-3</v>
      </c>
      <c r="X54" s="5">
        <f t="shared" si="3"/>
        <v>3.1340456414709346E-2</v>
      </c>
      <c r="Y54" s="5">
        <f t="shared" si="4"/>
        <v>7.5027049753012942E-2</v>
      </c>
      <c r="Z54" s="5">
        <f t="shared" si="5"/>
        <v>4.2375612223806321E-3</v>
      </c>
      <c r="AA54" s="5">
        <f t="shared" si="25"/>
        <v>2.0591795146785039E-2</v>
      </c>
      <c r="AB54" s="11">
        <f t="shared" si="26"/>
        <v>534.83188051378113</v>
      </c>
      <c r="AC54" s="2">
        <f t="shared" si="49"/>
        <v>0.99223502168142363</v>
      </c>
      <c r="AD54" s="2">
        <f t="shared" si="50"/>
        <v>1.7666937853574444E-3</v>
      </c>
      <c r="AE54" s="5">
        <f t="shared" si="51"/>
        <v>2.2881354198458131E-4</v>
      </c>
      <c r="AF54" s="5">
        <f t="shared" si="52"/>
        <v>1.8258833217016195E-4</v>
      </c>
      <c r="AG54" s="5">
        <f t="shared" si="6"/>
        <v>5.5688420223064267E-3</v>
      </c>
      <c r="AH54" s="5">
        <f t="shared" si="31"/>
        <v>1.8040636757844074E-5</v>
      </c>
      <c r="AI54" s="11">
        <f t="shared" si="7"/>
        <v>7.8430696133696607</v>
      </c>
      <c r="AJ54" s="2">
        <f t="shared" si="32"/>
        <v>7.8609544198985706E-2</v>
      </c>
      <c r="AK54" s="7">
        <f t="shared" si="33"/>
        <v>0.37793050095666203</v>
      </c>
      <c r="AL54" s="15">
        <f t="shared" si="8"/>
        <v>3.5447999999999995</v>
      </c>
      <c r="AM54" s="2">
        <f t="shared" si="9"/>
        <v>0.12731339095011612</v>
      </c>
      <c r="AN54" s="2">
        <f t="shared" si="34"/>
        <v>0</v>
      </c>
      <c r="AO54" s="2">
        <f t="shared" si="35"/>
        <v>2.812266006812903E-3</v>
      </c>
      <c r="AP54" s="5">
        <f t="shared" si="36"/>
        <v>4.3707713335834432E-2</v>
      </c>
      <c r="AQ54" s="5">
        <f t="shared" si="37"/>
        <v>0.16276317937655191</v>
      </c>
      <c r="AR54" s="5">
        <f t="shared" si="38"/>
        <v>9.849575295481465E-4</v>
      </c>
      <c r="AS54" s="5">
        <f t="shared" si="39"/>
        <v>0.78973188375125269</v>
      </c>
    </row>
    <row r="55" spans="1:45">
      <c r="A55">
        <f t="shared" si="40"/>
        <v>4.0000000000000029E-2</v>
      </c>
      <c r="B55" s="7">
        <f t="shared" si="10"/>
        <v>0.19828151041666661</v>
      </c>
      <c r="C55" s="11">
        <f t="shared" si="41"/>
        <v>461.93273958333316</v>
      </c>
      <c r="D55" s="8">
        <f t="shared" si="11"/>
        <v>4.5833333333333322E-4</v>
      </c>
      <c r="E55" s="2">
        <f t="shared" si="12"/>
        <v>4.5833333333333323E-2</v>
      </c>
      <c r="F55" s="7">
        <f t="shared" si="13"/>
        <v>0.54734375000000002</v>
      </c>
      <c r="G55" s="7">
        <f t="shared" si="14"/>
        <v>0.21249999999999997</v>
      </c>
      <c r="H55" s="7">
        <f t="shared" si="15"/>
        <v>0.16928124999999999</v>
      </c>
      <c r="I55" s="7">
        <f t="shared" si="16"/>
        <v>2.8750000000000001E-2</v>
      </c>
      <c r="J55" s="7">
        <f t="shared" si="42"/>
        <v>4.1666666666666664E-2</v>
      </c>
      <c r="K55" s="7">
        <f t="shared" si="17"/>
        <v>0.95833333333333348</v>
      </c>
      <c r="L55" s="7">
        <f t="shared" si="44"/>
        <v>0.20244817708333326</v>
      </c>
      <c r="M55" s="7">
        <f t="shared" si="18"/>
        <v>0.20244817708333326</v>
      </c>
      <c r="N55" s="7">
        <f t="shared" si="18"/>
        <v>0.4041148437499999</v>
      </c>
      <c r="O55" s="11">
        <f t="shared" si="43"/>
        <v>461.94107291666649</v>
      </c>
      <c r="P55" s="7">
        <f t="shared" si="19"/>
        <v>0.29042393229166663</v>
      </c>
      <c r="Q55" s="7">
        <f t="shared" si="45"/>
        <v>0.28507713747905111</v>
      </c>
      <c r="R55" s="7">
        <f t="shared" si="46"/>
        <v>0.28507713747905111</v>
      </c>
      <c r="S55" s="7">
        <f t="shared" si="47"/>
        <v>0.31162009704983235</v>
      </c>
      <c r="T55" s="7">
        <f t="shared" si="48"/>
        <v>3.6455045121259455</v>
      </c>
      <c r="U55" s="7">
        <f t="shared" si="24"/>
        <v>6.1490547469005341E-2</v>
      </c>
      <c r="V55" s="2">
        <f t="shared" si="1"/>
        <v>0.86030246938195343</v>
      </c>
      <c r="W55" s="2">
        <f t="shared" si="2"/>
        <v>8.1108719952765716E-3</v>
      </c>
      <c r="X55" s="5">
        <f t="shared" si="3"/>
        <v>3.1489540147234187E-2</v>
      </c>
      <c r="Y55" s="5">
        <f t="shared" si="4"/>
        <v>7.5255370137162186E-2</v>
      </c>
      <c r="Z55" s="5">
        <f t="shared" si="5"/>
        <v>4.2603495493316844E-3</v>
      </c>
      <c r="AA55" s="5">
        <f t="shared" si="25"/>
        <v>2.0581398789041954E-2</v>
      </c>
      <c r="AB55" s="11">
        <f t="shared" si="26"/>
        <v>535.09650619105389</v>
      </c>
      <c r="AC55" s="2">
        <f t="shared" si="49"/>
        <v>0.99219004372017794</v>
      </c>
      <c r="AD55" s="2">
        <f t="shared" si="50"/>
        <v>1.7773167902480715E-3</v>
      </c>
      <c r="AE55" s="5">
        <f t="shared" si="51"/>
        <v>2.3000769195331399E-4</v>
      </c>
      <c r="AF55" s="5">
        <f t="shared" si="52"/>
        <v>1.8322818636927972E-4</v>
      </c>
      <c r="AG55" s="5">
        <f t="shared" si="6"/>
        <v>5.6013637922748237E-3</v>
      </c>
      <c r="AH55" s="5">
        <f t="shared" si="31"/>
        <v>1.8039818976730512E-5</v>
      </c>
      <c r="AI55" s="11">
        <f t="shared" si="7"/>
        <v>7.8917089773127609</v>
      </c>
      <c r="AJ55" s="2">
        <f t="shared" si="32"/>
        <v>7.8199639180477371E-2</v>
      </c>
      <c r="AK55" s="7">
        <f t="shared" si="33"/>
        <v>0.37595980375229499</v>
      </c>
      <c r="AL55" s="15">
        <f t="shared" si="8"/>
        <v>3.5279999999999996</v>
      </c>
      <c r="AM55" s="2">
        <f t="shared" si="9"/>
        <v>0.12726015365095553</v>
      </c>
      <c r="AN55" s="2">
        <f t="shared" si="34"/>
        <v>0</v>
      </c>
      <c r="AO55" s="2">
        <f t="shared" si="35"/>
        <v>2.8269558177301704E-3</v>
      </c>
      <c r="AP55" s="5">
        <f t="shared" si="36"/>
        <v>4.3901340703545878E-2</v>
      </c>
      <c r="AQ55" s="5">
        <f t="shared" si="37"/>
        <v>0.16320538609193694</v>
      </c>
      <c r="AR55" s="5">
        <f t="shared" si="38"/>
        <v>9.8993219233485833E-4</v>
      </c>
      <c r="AS55" s="5">
        <f t="shared" si="39"/>
        <v>0.78907638519445222</v>
      </c>
    </row>
    <row r="56" spans="1:45">
      <c r="A56">
        <f t="shared" si="40"/>
        <v>4.1000000000000029E-2</v>
      </c>
      <c r="B56" s="7">
        <f t="shared" si="10"/>
        <v>0.19735067518248167</v>
      </c>
      <c r="C56" s="11">
        <f t="shared" si="41"/>
        <v>459.54542374869635</v>
      </c>
      <c r="D56" s="8">
        <f t="shared" si="11"/>
        <v>4.559436913451511E-4</v>
      </c>
      <c r="E56" s="2">
        <f t="shared" si="12"/>
        <v>4.559436913451511E-2</v>
      </c>
      <c r="F56" s="7">
        <f t="shared" si="13"/>
        <v>0.54781021897810223</v>
      </c>
      <c r="G56" s="7">
        <f t="shared" si="14"/>
        <v>0.2125130344108446</v>
      </c>
      <c r="H56" s="7">
        <f t="shared" si="15"/>
        <v>0.16900182481751824</v>
      </c>
      <c r="I56" s="7">
        <f t="shared" si="16"/>
        <v>2.8769551616266945E-2</v>
      </c>
      <c r="J56" s="7">
        <f t="shared" si="42"/>
        <v>4.1449426485922834E-2</v>
      </c>
      <c r="K56" s="7">
        <f t="shared" si="17"/>
        <v>0.95855057351407713</v>
      </c>
      <c r="L56" s="7">
        <f t="shared" si="44"/>
        <v>0.201495617831074</v>
      </c>
      <c r="M56" s="7">
        <f t="shared" si="18"/>
        <v>0.201495617831074</v>
      </c>
      <c r="N56" s="7">
        <f t="shared" si="18"/>
        <v>0.4021108420229404</v>
      </c>
      <c r="O56" s="11">
        <f t="shared" si="43"/>
        <v>459.55371363399365</v>
      </c>
      <c r="P56" s="7">
        <f t="shared" si="19"/>
        <v>0.28915254953076119</v>
      </c>
      <c r="Q56" s="7">
        <f t="shared" si="45"/>
        <v>0.28387624952427998</v>
      </c>
      <c r="R56" s="7">
        <f t="shared" si="46"/>
        <v>0.28387624952427998</v>
      </c>
      <c r="S56" s="7">
        <f t="shared" si="47"/>
        <v>0.31103849134980499</v>
      </c>
      <c r="T56" s="7">
        <f t="shared" si="48"/>
        <v>3.6492955378823093</v>
      </c>
      <c r="U56" s="7">
        <f t="shared" si="24"/>
        <v>6.13193935352997E-2</v>
      </c>
      <c r="V56" s="2">
        <f t="shared" si="1"/>
        <v>0.85986288226084706</v>
      </c>
      <c r="W56" s="2">
        <f t="shared" si="2"/>
        <v>8.1561607871397691E-3</v>
      </c>
      <c r="X56" s="5">
        <f t="shared" si="3"/>
        <v>3.1640345834569039E-2</v>
      </c>
      <c r="Y56" s="5">
        <f t="shared" si="4"/>
        <v>7.5486327679484544E-2</v>
      </c>
      <c r="Z56" s="5">
        <f t="shared" si="5"/>
        <v>4.2834010872215894E-3</v>
      </c>
      <c r="AA56" s="5">
        <f t="shared" si="25"/>
        <v>2.0570882350737972E-2</v>
      </c>
      <c r="AB56" s="11">
        <f t="shared" si="26"/>
        <v>535.3613938624851</v>
      </c>
      <c r="AC56" s="2">
        <f t="shared" si="49"/>
        <v>0.9921445041531799</v>
      </c>
      <c r="AD56" s="2">
        <f t="shared" si="50"/>
        <v>1.7880724365587418E-3</v>
      </c>
      <c r="AE56" s="5">
        <f t="shared" si="51"/>
        <v>2.312167523686885E-4</v>
      </c>
      <c r="AF56" s="5">
        <f t="shared" si="52"/>
        <v>1.8387602994338745E-4</v>
      </c>
      <c r="AG56" s="5">
        <f t="shared" si="6"/>
        <v>5.6342916369645779E-3</v>
      </c>
      <c r="AH56" s="5">
        <f t="shared" si="31"/>
        <v>1.8038990984603275E-5</v>
      </c>
      <c r="AI56" s="11">
        <f t="shared" si="7"/>
        <v>7.9409553869664711</v>
      </c>
      <c r="AJ56" s="2">
        <f t="shared" si="32"/>
        <v>7.7789328536820482E-2</v>
      </c>
      <c r="AK56" s="7">
        <f t="shared" si="33"/>
        <v>0.37398715642702152</v>
      </c>
      <c r="AL56" s="15">
        <f t="shared" si="8"/>
        <v>3.5111999999999997</v>
      </c>
      <c r="AM56" s="2">
        <f t="shared" si="9"/>
        <v>0.12720686367035317</v>
      </c>
      <c r="AN56" s="2">
        <f t="shared" si="34"/>
        <v>0</v>
      </c>
      <c r="AO56" s="2">
        <f t="shared" si="35"/>
        <v>2.8418055790987795E-3</v>
      </c>
      <c r="AP56" s="5">
        <f t="shared" si="36"/>
        <v>4.4097076388718466E-2</v>
      </c>
      <c r="AQ56" s="5">
        <f t="shared" si="37"/>
        <v>0.16365240778854334</v>
      </c>
      <c r="AR56" s="5">
        <f t="shared" si="38"/>
        <v>9.9496102188807874E-4</v>
      </c>
      <c r="AS56" s="5">
        <f t="shared" si="39"/>
        <v>0.78841374922175134</v>
      </c>
    </row>
    <row r="57" spans="1:45">
      <c r="A57">
        <f t="shared" si="40"/>
        <v>4.200000000000003E-2</v>
      </c>
      <c r="B57" s="7">
        <f t="shared" si="10"/>
        <v>0.19641789665970766</v>
      </c>
      <c r="C57" s="11">
        <f t="shared" si="41"/>
        <v>457.15312395615848</v>
      </c>
      <c r="D57" s="8">
        <f t="shared" si="11"/>
        <v>4.5354906054279731E-4</v>
      </c>
      <c r="E57" s="2">
        <f t="shared" si="12"/>
        <v>4.5354906054279734E-2</v>
      </c>
      <c r="F57" s="7">
        <f t="shared" si="13"/>
        <v>0.54827766179540716</v>
      </c>
      <c r="G57" s="7">
        <f t="shared" si="14"/>
        <v>0.21252609603340289</v>
      </c>
      <c r="H57" s="7">
        <f t="shared" si="15"/>
        <v>0.16872181628392482</v>
      </c>
      <c r="I57" s="7">
        <f t="shared" si="16"/>
        <v>2.8789144050104385E-2</v>
      </c>
      <c r="J57" s="7">
        <f t="shared" si="42"/>
        <v>4.1231732776617951E-2</v>
      </c>
      <c r="K57" s="7">
        <f t="shared" si="17"/>
        <v>0.95876826722338204</v>
      </c>
      <c r="L57" s="7">
        <f t="shared" si="44"/>
        <v>0.20054106993736945</v>
      </c>
      <c r="M57" s="7">
        <f t="shared" si="18"/>
        <v>0.20054106993736945</v>
      </c>
      <c r="N57" s="7">
        <f t="shared" si="18"/>
        <v>0.40010265657620031</v>
      </c>
      <c r="O57" s="11">
        <f t="shared" si="43"/>
        <v>457.16137030271381</v>
      </c>
      <c r="P57" s="7">
        <f t="shared" si="19"/>
        <v>0.28787851252609603</v>
      </c>
      <c r="Q57" s="7">
        <f t="shared" si="45"/>
        <v>0.28267136895800254</v>
      </c>
      <c r="R57" s="7">
        <f t="shared" si="46"/>
        <v>0.28267136895800254</v>
      </c>
      <c r="S57" s="7">
        <f t="shared" si="47"/>
        <v>0.31045001284955887</v>
      </c>
      <c r="T57" s="7">
        <f t="shared" si="48"/>
        <v>3.6530943481715248</v>
      </c>
      <c r="U57" s="7">
        <f t="shared" si="24"/>
        <v>6.114712681773795E-2</v>
      </c>
      <c r="V57" s="2">
        <f t="shared" si="1"/>
        <v>0.85941818830471395</v>
      </c>
      <c r="W57" s="2">
        <f t="shared" si="2"/>
        <v>8.201975714500355E-3</v>
      </c>
      <c r="X57" s="5">
        <f t="shared" si="3"/>
        <v>3.1792903483527306E-2</v>
      </c>
      <c r="Y57" s="5">
        <f t="shared" si="4"/>
        <v>7.5719968335142607E-2</v>
      </c>
      <c r="Z57" s="5">
        <f t="shared" si="5"/>
        <v>4.3067204227685823E-3</v>
      </c>
      <c r="AA57" s="5">
        <f t="shared" si="25"/>
        <v>2.0560243739347232E-2</v>
      </c>
      <c r="AB57" s="11">
        <f t="shared" si="26"/>
        <v>535.626543917351</v>
      </c>
      <c r="AC57" s="2">
        <f t="shared" si="49"/>
        <v>0.99209839239583042</v>
      </c>
      <c r="AD57" s="2">
        <f t="shared" si="50"/>
        <v>1.7989632241861113E-3</v>
      </c>
      <c r="AE57" s="5">
        <f t="shared" si="51"/>
        <v>2.3244100424832121E-4</v>
      </c>
      <c r="AF57" s="5">
        <f t="shared" si="52"/>
        <v>1.8453201346846525E-4</v>
      </c>
      <c r="AG57" s="5">
        <f t="shared" si="6"/>
        <v>5.6676332096776329E-3</v>
      </c>
      <c r="AH57" s="5">
        <f t="shared" si="31"/>
        <v>1.8038152589015105E-5</v>
      </c>
      <c r="AI57" s="11">
        <f t="shared" si="7"/>
        <v>7.9908202780838486</v>
      </c>
      <c r="AJ57" s="2">
        <f t="shared" si="32"/>
        <v>7.7378611669169567E-2</v>
      </c>
      <c r="AK57" s="7">
        <f t="shared" si="33"/>
        <v>0.3720125561017768</v>
      </c>
      <c r="AL57" s="15">
        <f t="shared" si="8"/>
        <v>3.4943999999999997</v>
      </c>
      <c r="AM57" s="2">
        <f t="shared" si="9"/>
        <v>0.12715352093053262</v>
      </c>
      <c r="AN57" s="2">
        <f t="shared" si="34"/>
        <v>0</v>
      </c>
      <c r="AO57" s="2">
        <f t="shared" si="35"/>
        <v>2.8568179176573978E-3</v>
      </c>
      <c r="AP57" s="5">
        <f t="shared" si="36"/>
        <v>4.4294955014567997E-2</v>
      </c>
      <c r="AQ57" s="5">
        <f t="shared" si="37"/>
        <v>0.16410432353896673</v>
      </c>
      <c r="AR57" s="5">
        <f t="shared" si="38"/>
        <v>1.0000449077454041E-3</v>
      </c>
      <c r="AS57" s="5">
        <f t="shared" si="39"/>
        <v>0.78774385862106244</v>
      </c>
    </row>
    <row r="58" spans="1:45">
      <c r="A58">
        <f t="shared" si="40"/>
        <v>4.3000000000000031E-2</v>
      </c>
      <c r="B58" s="7">
        <f t="shared" si="10"/>
        <v>0.19548316875653077</v>
      </c>
      <c r="C58" s="11">
        <f t="shared" si="41"/>
        <v>454.755824582027</v>
      </c>
      <c r="D58" s="8">
        <f t="shared" si="11"/>
        <v>4.5114942528735619E-4</v>
      </c>
      <c r="E58" s="2">
        <f t="shared" si="12"/>
        <v>4.5114942528735616E-2</v>
      </c>
      <c r="F58" s="7">
        <f t="shared" si="13"/>
        <v>0.54874608150470228</v>
      </c>
      <c r="G58" s="7">
        <f t="shared" si="14"/>
        <v>0.21253918495297802</v>
      </c>
      <c r="H58" s="7">
        <f t="shared" si="15"/>
        <v>0.1684412225705329</v>
      </c>
      <c r="I58" s="7">
        <f t="shared" si="16"/>
        <v>2.8808777429467088E-2</v>
      </c>
      <c r="J58" s="7">
        <f t="shared" si="42"/>
        <v>4.1013584117032389E-2</v>
      </c>
      <c r="K58" s="7">
        <f t="shared" si="17"/>
        <v>0.95898641588296762</v>
      </c>
      <c r="L58" s="7">
        <f t="shared" si="44"/>
        <v>0.19958452716823399</v>
      </c>
      <c r="M58" s="7">
        <f t="shared" si="18"/>
        <v>0.19958452716823399</v>
      </c>
      <c r="N58" s="7">
        <f t="shared" si="18"/>
        <v>0.39809027429467075</v>
      </c>
      <c r="O58" s="11">
        <f t="shared" si="43"/>
        <v>454.76402729885041</v>
      </c>
      <c r="P58" s="7">
        <f t="shared" si="19"/>
        <v>0.28660181295715775</v>
      </c>
      <c r="Q58" s="7">
        <f t="shared" si="45"/>
        <v>0.28146248105355265</v>
      </c>
      <c r="R58" s="7">
        <f t="shared" si="46"/>
        <v>0.28146248105355265</v>
      </c>
      <c r="S58" s="7">
        <f t="shared" si="47"/>
        <v>0.30985458685789635</v>
      </c>
      <c r="T58" s="7">
        <f t="shared" si="48"/>
        <v>3.6569009649308826</v>
      </c>
      <c r="U58" s="7">
        <f t="shared" si="24"/>
        <v>6.0973740183376285E-2</v>
      </c>
      <c r="V58" s="2">
        <f t="shared" si="1"/>
        <v>0.85896829800181695</v>
      </c>
      <c r="W58" s="2">
        <f t="shared" si="2"/>
        <v>8.2483259993719749E-3</v>
      </c>
      <c r="X58" s="5">
        <f t="shared" si="3"/>
        <v>3.1947243802194783E-2</v>
      </c>
      <c r="Y58" s="5">
        <f t="shared" si="4"/>
        <v>7.5956339133291237E-2</v>
      </c>
      <c r="Z58" s="5">
        <f t="shared" si="5"/>
        <v>4.3303122498845161E-3</v>
      </c>
      <c r="AA58" s="5">
        <f t="shared" si="25"/>
        <v>2.0549480813440605E-2</v>
      </c>
      <c r="AB58" s="11">
        <f t="shared" si="26"/>
        <v>535.89195674569885</v>
      </c>
      <c r="AC58" s="2">
        <f t="shared" si="49"/>
        <v>0.99205169759586354</v>
      </c>
      <c r="AD58" s="2">
        <f t="shared" si="50"/>
        <v>1.8099917162448221E-3</v>
      </c>
      <c r="AE58" s="5">
        <f t="shared" si="51"/>
        <v>2.3368073571626945E-4</v>
      </c>
      <c r="AF58" s="5">
        <f t="shared" si="52"/>
        <v>1.8519629132829468E-4</v>
      </c>
      <c r="AG58" s="5">
        <f t="shared" si="6"/>
        <v>5.70139635725447E-3</v>
      </c>
      <c r="AH58" s="5">
        <f t="shared" si="31"/>
        <v>1.8037303592652073E-5</v>
      </c>
      <c r="AI58" s="11">
        <f t="shared" si="7"/>
        <v>8.0413153754743494</v>
      </c>
      <c r="AJ58" s="2">
        <f t="shared" si="32"/>
        <v>7.6967487977589358E-2</v>
      </c>
      <c r="AK58" s="7">
        <f t="shared" si="33"/>
        <v>0.3700359998922565</v>
      </c>
      <c r="AL58" s="15">
        <f t="shared" si="8"/>
        <v>3.4775999999999998</v>
      </c>
      <c r="AM58" s="2">
        <f t="shared" si="9"/>
        <v>0.12710012535357601</v>
      </c>
      <c r="AN58" s="2">
        <f t="shared" si="34"/>
        <v>0</v>
      </c>
      <c r="AO58" s="2">
        <f t="shared" si="35"/>
        <v>2.8719955179770484E-3</v>
      </c>
      <c r="AP58" s="5">
        <f t="shared" si="36"/>
        <v>4.449501196660241E-2</v>
      </c>
      <c r="AQ58" s="5">
        <f t="shared" si="37"/>
        <v>0.16456121415672756</v>
      </c>
      <c r="AR58" s="5">
        <f t="shared" si="38"/>
        <v>1.0051847590291944E-3</v>
      </c>
      <c r="AS58" s="5">
        <f t="shared" si="39"/>
        <v>0.7870665935996638</v>
      </c>
    </row>
    <row r="59" spans="1:45">
      <c r="A59">
        <f t="shared" si="40"/>
        <v>4.4000000000000032E-2</v>
      </c>
      <c r="B59" s="7">
        <f t="shared" si="10"/>
        <v>0.19454648535564845</v>
      </c>
      <c r="C59" s="11">
        <f t="shared" si="41"/>
        <v>452.3535099372383</v>
      </c>
      <c r="D59" s="8">
        <f t="shared" si="11"/>
        <v>4.4874476987447683E-4</v>
      </c>
      <c r="E59" s="2">
        <f t="shared" si="12"/>
        <v>4.4874476987447683E-2</v>
      </c>
      <c r="F59" s="7">
        <f t="shared" si="13"/>
        <v>0.54921548117154817</v>
      </c>
      <c r="G59" s="7">
        <f t="shared" si="14"/>
        <v>0.21255230125523009</v>
      </c>
      <c r="H59" s="7">
        <f t="shared" si="15"/>
        <v>0.16816004184100417</v>
      </c>
      <c r="I59" s="7">
        <f t="shared" si="16"/>
        <v>2.8828451882845191E-2</v>
      </c>
      <c r="J59" s="7">
        <f t="shared" si="42"/>
        <v>4.0794979079497903E-2</v>
      </c>
      <c r="K59" s="7">
        <f t="shared" si="17"/>
        <v>0.95920502092050208</v>
      </c>
      <c r="L59" s="7">
        <f t="shared" si="44"/>
        <v>0.19862598326359826</v>
      </c>
      <c r="M59" s="7">
        <f t="shared" si="18"/>
        <v>0.19862598326359826</v>
      </c>
      <c r="N59" s="7">
        <f t="shared" si="18"/>
        <v>0.39607368200836807</v>
      </c>
      <c r="O59" s="11">
        <f t="shared" si="43"/>
        <v>452.36166893305426</v>
      </c>
      <c r="P59" s="7">
        <f t="shared" si="19"/>
        <v>0.28532244246861921</v>
      </c>
      <c r="Q59" s="7">
        <f t="shared" si="45"/>
        <v>0.28024957101825759</v>
      </c>
      <c r="R59" s="7">
        <f t="shared" si="46"/>
        <v>0.28024957101825759</v>
      </c>
      <c r="S59" s="7">
        <f t="shared" si="47"/>
        <v>0.30925213770347032</v>
      </c>
      <c r="T59" s="7">
        <f t="shared" si="48"/>
        <v>3.6607154101266777</v>
      </c>
      <c r="U59" s="7">
        <f t="shared" si="24"/>
        <v>6.0799226445944841E-2</v>
      </c>
      <c r="V59" s="2">
        <f t="shared" si="1"/>
        <v>0.85851311973619604</v>
      </c>
      <c r="W59" s="2">
        <f t="shared" si="2"/>
        <v>8.2952210805574151E-3</v>
      </c>
      <c r="X59" s="5">
        <f t="shared" si="3"/>
        <v>3.2103398220536448E-2</v>
      </c>
      <c r="Y59" s="5">
        <f t="shared" si="4"/>
        <v>7.6195488208636711E-2</v>
      </c>
      <c r="Z59" s="5">
        <f t="shared" si="5"/>
        <v>4.3541813728247281E-3</v>
      </c>
      <c r="AA59" s="5">
        <f t="shared" si="25"/>
        <v>2.0538591381248715E-2</v>
      </c>
      <c r="AB59" s="11">
        <f t="shared" si="26"/>
        <v>536.15763273834955</v>
      </c>
      <c r="AC59" s="2">
        <f t="shared" si="49"/>
        <v>0.99200440862483275</v>
      </c>
      <c r="AD59" s="2">
        <f t="shared" si="50"/>
        <v>1.8211605410785616E-3</v>
      </c>
      <c r="AE59" s="5">
        <f t="shared" si="51"/>
        <v>2.3493624222909793E-4</v>
      </c>
      <c r="AF59" s="5">
        <f t="shared" si="52"/>
        <v>1.8586902183559062E-4</v>
      </c>
      <c r="AG59" s="5">
        <f t="shared" si="6"/>
        <v>5.7355891262308532E-3</v>
      </c>
      <c r="AH59" s="5">
        <f t="shared" si="31"/>
        <v>1.8036443793178782E-5</v>
      </c>
      <c r="AI59" s="11">
        <f t="shared" si="7"/>
        <v>8.0924527021948727</v>
      </c>
      <c r="AJ59" s="2">
        <f t="shared" si="32"/>
        <v>7.6555956861055111E-2</v>
      </c>
      <c r="AK59" s="7">
        <f t="shared" si="33"/>
        <v>0.36805748490891876</v>
      </c>
      <c r="AL59" s="15">
        <f t="shared" si="8"/>
        <v>3.4607999999999999</v>
      </c>
      <c r="AM59" s="2">
        <f t="shared" si="9"/>
        <v>0.12704667686142398</v>
      </c>
      <c r="AN59" s="2">
        <f t="shared" si="34"/>
        <v>0</v>
      </c>
      <c r="AO59" s="2">
        <f t="shared" si="35"/>
        <v>2.8873411240615231E-3</v>
      </c>
      <c r="AP59" s="5">
        <f t="shared" si="36"/>
        <v>4.4697283413716891E-2</v>
      </c>
      <c r="AQ59" s="5">
        <f t="shared" si="37"/>
        <v>0.16502316224444816</v>
      </c>
      <c r="AR59" s="5">
        <f t="shared" si="38"/>
        <v>1.010381504988548E-3</v>
      </c>
      <c r="AS59" s="5">
        <f t="shared" si="39"/>
        <v>0.78638183171278486</v>
      </c>
    </row>
    <row r="60" spans="1:45">
      <c r="A60">
        <f t="shared" si="40"/>
        <v>4.5000000000000033E-2</v>
      </c>
      <c r="B60" s="7">
        <f t="shared" si="10"/>
        <v>0.19360784031413605</v>
      </c>
      <c r="C60" s="11">
        <f t="shared" si="41"/>
        <v>449.94616426701555</v>
      </c>
      <c r="D60" s="8">
        <f t="shared" si="11"/>
        <v>4.4633507853403129E-4</v>
      </c>
      <c r="E60" s="2">
        <f t="shared" si="12"/>
        <v>4.4633507853403129E-2</v>
      </c>
      <c r="F60" s="7">
        <f t="shared" si="13"/>
        <v>0.54968586387434559</v>
      </c>
      <c r="G60" s="7">
        <f t="shared" si="14"/>
        <v>0.21256544502617797</v>
      </c>
      <c r="H60" s="7">
        <f t="shared" si="15"/>
        <v>0.16787827225130889</v>
      </c>
      <c r="I60" s="7">
        <f t="shared" si="16"/>
        <v>2.8848167539267017E-2</v>
      </c>
      <c r="J60" s="7">
        <f t="shared" si="42"/>
        <v>4.0575916230366486E-2</v>
      </c>
      <c r="K60" s="7">
        <f t="shared" si="17"/>
        <v>0.95942408376963351</v>
      </c>
      <c r="L60" s="7">
        <f t="shared" si="44"/>
        <v>0.1976654319371727</v>
      </c>
      <c r="M60" s="7">
        <f t="shared" si="18"/>
        <v>0.1976654319371727</v>
      </c>
      <c r="N60" s="7">
        <f t="shared" si="18"/>
        <v>0.39405286649214655</v>
      </c>
      <c r="O60" s="11">
        <f t="shared" si="43"/>
        <v>449.95427945026165</v>
      </c>
      <c r="P60" s="7">
        <f t="shared" si="19"/>
        <v>0.28404039267015702</v>
      </c>
      <c r="Q60" s="7">
        <f t="shared" si="45"/>
        <v>0.27903262399308215</v>
      </c>
      <c r="R60" s="7">
        <f t="shared" si="46"/>
        <v>0.27903262399308215</v>
      </c>
      <c r="S60" s="7">
        <f t="shared" si="47"/>
        <v>0.30864258871913602</v>
      </c>
      <c r="T60" s="7">
        <f t="shared" si="48"/>
        <v>3.6645377057523461</v>
      </c>
      <c r="U60" s="7">
        <f t="shared" si="24"/>
        <v>6.062357836537903E-2</v>
      </c>
      <c r="V60" s="2">
        <f t="shared" si="1"/>
        <v>0.8580525597254709</v>
      </c>
      <c r="W60" s="2">
        <f t="shared" si="2"/>
        <v>8.3426706200565425E-3</v>
      </c>
      <c r="X60" s="5">
        <f t="shared" si="3"/>
        <v>3.2261398911734018E-2</v>
      </c>
      <c r="Y60" s="5">
        <f t="shared" si="4"/>
        <v>7.6437464834115038E-2</v>
      </c>
      <c r="Z60" s="5">
        <f t="shared" si="5"/>
        <v>4.3783327094496184E-3</v>
      </c>
      <c r="AA60" s="5">
        <f t="shared" si="25"/>
        <v>2.0527573199173949E-2</v>
      </c>
      <c r="AB60" s="11">
        <f t="shared" si="26"/>
        <v>536.42357228689968</v>
      </c>
      <c r="AC60" s="2">
        <f t="shared" si="49"/>
        <v>0.9919565140692691</v>
      </c>
      <c r="AD60" s="2">
        <f t="shared" si="50"/>
        <v>1.8324723943483742E-3</v>
      </c>
      <c r="AE60" s="5">
        <f t="shared" si="51"/>
        <v>2.3620782681062948E-4</v>
      </c>
      <c r="AF60" s="5">
        <f t="shared" si="52"/>
        <v>1.8655036735778651E-4</v>
      </c>
      <c r="AG60" s="5">
        <f t="shared" si="6"/>
        <v>5.7702197692310929E-3</v>
      </c>
      <c r="AH60" s="5">
        <f t="shared" si="31"/>
        <v>1.803557298307762E-5</v>
      </c>
      <c r="AI60" s="11">
        <f t="shared" si="7"/>
        <v>8.144244589093697</v>
      </c>
      <c r="AJ60" s="2">
        <f t="shared" si="32"/>
        <v>7.6144017717453258E-2</v>
      </c>
      <c r="AK60" s="7">
        <f t="shared" si="33"/>
        <v>0.3660770082569868</v>
      </c>
      <c r="AL60" s="15">
        <f t="shared" si="8"/>
        <v>3.4439999999999995</v>
      </c>
      <c r="AM60" s="2">
        <f t="shared" si="9"/>
        <v>0.12699317537587573</v>
      </c>
      <c r="AN60" s="2">
        <f t="shared" si="34"/>
        <v>0</v>
      </c>
      <c r="AO60" s="2">
        <f t="shared" si="35"/>
        <v>2.902857541001239E-3</v>
      </c>
      <c r="AP60" s="5">
        <f t="shared" si="36"/>
        <v>4.4901806329993438E-2</v>
      </c>
      <c r="AQ60" s="5">
        <f t="shared" si="37"/>
        <v>0.16549025224363878</v>
      </c>
      <c r="AR60" s="5">
        <f t="shared" si="38"/>
        <v>1.0156360955593756E-3</v>
      </c>
      <c r="AS60" s="5">
        <f t="shared" si="39"/>
        <v>0.78568944778980732</v>
      </c>
    </row>
    <row r="61" spans="1:45">
      <c r="A61">
        <f t="shared" si="40"/>
        <v>4.6000000000000034E-2</v>
      </c>
      <c r="B61" s="7">
        <f t="shared" si="10"/>
        <v>0.1926672274633123</v>
      </c>
      <c r="C61" s="11">
        <f t="shared" si="41"/>
        <v>447.5337717505239</v>
      </c>
      <c r="D61" s="8">
        <f t="shared" si="11"/>
        <v>4.4392033542976924E-4</v>
      </c>
      <c r="E61" s="2">
        <f t="shared" si="12"/>
        <v>4.4392033542976925E-2</v>
      </c>
      <c r="F61" s="7">
        <f t="shared" si="13"/>
        <v>0.55015723270440242</v>
      </c>
      <c r="G61" s="7">
        <f t="shared" si="14"/>
        <v>0.21257861635220121</v>
      </c>
      <c r="H61" s="7">
        <f t="shared" si="15"/>
        <v>0.16759591194968554</v>
      </c>
      <c r="I61" s="7">
        <f t="shared" si="16"/>
        <v>2.8867924528301891E-2</v>
      </c>
      <c r="J61" s="7">
        <f t="shared" si="42"/>
        <v>4.0356394129979031E-2</v>
      </c>
      <c r="K61" s="7">
        <f t="shared" si="17"/>
        <v>0.95964360587002084</v>
      </c>
      <c r="L61" s="7">
        <f t="shared" si="44"/>
        <v>0.19670286687631022</v>
      </c>
      <c r="M61" s="7">
        <f t="shared" si="18"/>
        <v>0.19670286687631022</v>
      </c>
      <c r="N61" s="7">
        <f t="shared" si="18"/>
        <v>0.39202781446540863</v>
      </c>
      <c r="O61" s="11">
        <f t="shared" si="43"/>
        <v>447.54184302934988</v>
      </c>
      <c r="P61" s="7">
        <f t="shared" si="19"/>
        <v>0.28275565513626832</v>
      </c>
      <c r="Q61" s="7">
        <f t="shared" si="45"/>
        <v>0.27781162505226953</v>
      </c>
      <c r="R61" s="7">
        <f t="shared" si="46"/>
        <v>0.27781162505226953</v>
      </c>
      <c r="S61" s="7">
        <f t="shared" si="47"/>
        <v>0.3080258622260047</v>
      </c>
      <c r="T61" s="7">
        <f t="shared" si="48"/>
        <v>3.6683678738265231</v>
      </c>
      <c r="U61" s="7">
        <f t="shared" si="24"/>
        <v>6.0446788647346213E-2</v>
      </c>
      <c r="V61" s="2">
        <f t="shared" si="1"/>
        <v>0.85758652195642371</v>
      </c>
      <c r="W61" s="2">
        <f t="shared" si="2"/>
        <v>8.3906845097028969E-3</v>
      </c>
      <c r="X61" s="5">
        <f t="shared" si="3"/>
        <v>3.2421278814284984E-2</v>
      </c>
      <c r="Y61" s="5">
        <f t="shared" si="4"/>
        <v>7.6682319454736345E-2</v>
      </c>
      <c r="Z61" s="5">
        <f t="shared" si="5"/>
        <v>4.4027712946026077E-3</v>
      </c>
      <c r="AA61" s="5">
        <f t="shared" si="25"/>
        <v>2.0516423970249376E-2</v>
      </c>
      <c r="AB61" s="11">
        <f t="shared" si="26"/>
        <v>536.68977578372278</v>
      </c>
      <c r="AC61" s="2">
        <f t="shared" si="49"/>
        <v>0.991908002221497</v>
      </c>
      <c r="AD61" s="2">
        <f t="shared" si="50"/>
        <v>1.8439300412017219E-3</v>
      </c>
      <c r="AE61" s="5">
        <f t="shared" si="51"/>
        <v>2.3749580029577288E-4</v>
      </c>
      <c r="AF61" s="5">
        <f t="shared" si="52"/>
        <v>1.8724049444768291E-4</v>
      </c>
      <c r="AG61" s="5">
        <f t="shared" si="6"/>
        <v>5.8052967516085095E-3</v>
      </c>
      <c r="AH61" s="5">
        <f t="shared" si="31"/>
        <v>1.8034690949481766E-5</v>
      </c>
      <c r="AI61" s="11">
        <f t="shared" si="7"/>
        <v>8.1967036847232873</v>
      </c>
      <c r="AJ61" s="2">
        <f t="shared" si="32"/>
        <v>7.5731669943581895E-2</v>
      </c>
      <c r="AK61" s="7">
        <f t="shared" si="33"/>
        <v>0.36409456703645138</v>
      </c>
      <c r="AL61" s="15">
        <f t="shared" si="8"/>
        <v>3.4271999999999996</v>
      </c>
      <c r="AM61" s="2">
        <f t="shared" si="9"/>
        <v>0.12693962081858909</v>
      </c>
      <c r="AN61" s="2">
        <f t="shared" si="34"/>
        <v>0</v>
      </c>
      <c r="AO61" s="2">
        <f t="shared" si="35"/>
        <v>2.9185476366826264E-3</v>
      </c>
      <c r="AP61" s="5">
        <f t="shared" si="36"/>
        <v>4.5108618517232475E-2</v>
      </c>
      <c r="AQ61" s="5">
        <f t="shared" si="37"/>
        <v>0.16596257048615531</v>
      </c>
      <c r="AR61" s="5">
        <f t="shared" si="38"/>
        <v>1.0209495019432796E-3</v>
      </c>
      <c r="AS61" s="5">
        <f t="shared" si="39"/>
        <v>0.78498931385798631</v>
      </c>
    </row>
    <row r="62" spans="1:45">
      <c r="A62">
        <f t="shared" si="40"/>
        <v>4.7000000000000035E-2</v>
      </c>
      <c r="B62" s="7">
        <f t="shared" si="10"/>
        <v>0.19172464060860434</v>
      </c>
      <c r="C62" s="11">
        <f t="shared" si="41"/>
        <v>445.11631650052448</v>
      </c>
      <c r="D62" s="8">
        <f t="shared" si="11"/>
        <v>4.4150052465897154E-4</v>
      </c>
      <c r="E62" s="2">
        <f t="shared" si="12"/>
        <v>4.4150052465897156E-2</v>
      </c>
      <c r="F62" s="7">
        <f t="shared" si="13"/>
        <v>0.55062959076600204</v>
      </c>
      <c r="G62" s="7">
        <f t="shared" si="14"/>
        <v>0.21259181532004193</v>
      </c>
      <c r="H62" s="7">
        <f t="shared" si="15"/>
        <v>0.16731295907660021</v>
      </c>
      <c r="I62" s="7">
        <f t="shared" si="16"/>
        <v>2.8887722980062959E-2</v>
      </c>
      <c r="J62" s="7">
        <f t="shared" si="42"/>
        <v>4.0136411332633778E-2</v>
      </c>
      <c r="K62" s="7">
        <f t="shared" si="17"/>
        <v>0.95986358866736599</v>
      </c>
      <c r="L62" s="7">
        <f t="shared" si="44"/>
        <v>0.19573828174186772</v>
      </c>
      <c r="M62" s="7">
        <f t="shared" si="18"/>
        <v>0.19573828174186772</v>
      </c>
      <c r="N62" s="7">
        <f t="shared" si="18"/>
        <v>0.38999851259181512</v>
      </c>
      <c r="O62" s="11">
        <f t="shared" si="43"/>
        <v>445.12434378279107</v>
      </c>
      <c r="P62" s="7">
        <f t="shared" si="19"/>
        <v>0.28146822140608596</v>
      </c>
      <c r="Q62" s="7">
        <f t="shared" si="45"/>
        <v>0.27658655920298031</v>
      </c>
      <c r="R62" s="7">
        <f t="shared" si="46"/>
        <v>0.27658655920298031</v>
      </c>
      <c r="S62" s="7">
        <f t="shared" si="47"/>
        <v>0.30740187951719317</v>
      </c>
      <c r="T62" s="7">
        <f t="shared" si="48"/>
        <v>3.6722059363909918</v>
      </c>
      <c r="U62" s="7">
        <f t="shared" si="24"/>
        <v>6.0268849942767454E-2</v>
      </c>
      <c r="V62" s="2">
        <f t="shared" si="1"/>
        <v>0.85711490811827096</v>
      </c>
      <c r="W62" s="2">
        <f t="shared" si="2"/>
        <v>8.439272878038518E-3</v>
      </c>
      <c r="X62" s="5">
        <f t="shared" si="3"/>
        <v>3.2583071654894775E-2</v>
      </c>
      <c r="Y62" s="5">
        <f t="shared" si="4"/>
        <v>7.6930103722644097E-2</v>
      </c>
      <c r="Z62" s="5">
        <f t="shared" si="5"/>
        <v>4.427502283609345E-3</v>
      </c>
      <c r="AA62" s="5">
        <f t="shared" si="25"/>
        <v>2.0505141342542367E-2</v>
      </c>
      <c r="AB62" s="11">
        <f t="shared" si="26"/>
        <v>536.95624362197202</v>
      </c>
      <c r="AC62" s="2">
        <f t="shared" si="49"/>
        <v>0.99185886107009269</v>
      </c>
      <c r="AD62" s="2">
        <f t="shared" si="50"/>
        <v>1.8555363185259579E-3</v>
      </c>
      <c r="AE62" s="5">
        <f t="shared" si="51"/>
        <v>2.3880048158383933E-4</v>
      </c>
      <c r="AF62" s="5">
        <f t="shared" si="52"/>
        <v>1.8793957397918065E-4</v>
      </c>
      <c r="AG62" s="5">
        <f t="shared" si="6"/>
        <v>5.8408287583443129E-3</v>
      </c>
      <c r="AH62" s="5">
        <f t="shared" si="31"/>
        <v>1.8033797474001686E-5</v>
      </c>
      <c r="AI62" s="11">
        <f t="shared" si="7"/>
        <v>8.2498429656386794</v>
      </c>
      <c r="AJ62" s="2">
        <f t="shared" si="32"/>
        <v>7.5318912935151694E-2</v>
      </c>
      <c r="AK62" s="7">
        <f t="shared" si="33"/>
        <v>0.36211015834207544</v>
      </c>
      <c r="AL62" s="15">
        <f t="shared" si="8"/>
        <v>3.4103999999999997</v>
      </c>
      <c r="AM62" s="2">
        <f t="shared" si="9"/>
        <v>0.12688601311108069</v>
      </c>
      <c r="AN62" s="2">
        <f t="shared" si="34"/>
        <v>0</v>
      </c>
      <c r="AO62" s="2">
        <f t="shared" si="35"/>
        <v>2.9344143435552487E-3</v>
      </c>
      <c r="AP62" s="5">
        <f t="shared" si="36"/>
        <v>4.5317758628245317E-2</v>
      </c>
      <c r="AQ62" s="5">
        <f t="shared" si="37"/>
        <v>0.16644020524739464</v>
      </c>
      <c r="AR62" s="5">
        <f t="shared" si="38"/>
        <v>1.0263227172059837E-3</v>
      </c>
      <c r="AS62" s="5">
        <f t="shared" si="39"/>
        <v>0.78428129906359889</v>
      </c>
    </row>
    <row r="63" spans="1:45">
      <c r="A63">
        <f t="shared" si="40"/>
        <v>4.8000000000000036E-2</v>
      </c>
      <c r="B63" s="7">
        <f t="shared" si="10"/>
        <v>0.1907800735294117</v>
      </c>
      <c r="C63" s="11">
        <f t="shared" si="41"/>
        <v>442.69378256302497</v>
      </c>
      <c r="D63" s="8">
        <f t="shared" si="11"/>
        <v>4.3907563025210071E-4</v>
      </c>
      <c r="E63" s="2">
        <f t="shared" si="12"/>
        <v>4.3907563025210074E-2</v>
      </c>
      <c r="F63" s="7">
        <f t="shared" si="13"/>
        <v>0.55110294117647052</v>
      </c>
      <c r="G63" s="7">
        <f t="shared" si="14"/>
        <v>0.21260504201680669</v>
      </c>
      <c r="H63" s="7">
        <f t="shared" si="15"/>
        <v>0.16702941176470587</v>
      </c>
      <c r="I63" s="7">
        <f t="shared" si="16"/>
        <v>2.8907563025210085E-2</v>
      </c>
      <c r="J63" s="7">
        <f t="shared" si="42"/>
        <v>3.9915966386554619E-2</v>
      </c>
      <c r="K63" s="7">
        <f t="shared" si="17"/>
        <v>0.9600840336134453</v>
      </c>
      <c r="L63" s="7">
        <f t="shared" si="44"/>
        <v>0.19477167016806718</v>
      </c>
      <c r="M63" s="7">
        <f t="shared" si="18"/>
        <v>0.19477167016806718</v>
      </c>
      <c r="N63" s="7">
        <f t="shared" si="18"/>
        <v>0.38796494747899146</v>
      </c>
      <c r="O63" s="11">
        <f t="shared" si="43"/>
        <v>442.70176575630239</v>
      </c>
      <c r="P63" s="7">
        <f t="shared" si="19"/>
        <v>0.28017808298319324</v>
      </c>
      <c r="Q63" s="7">
        <f t="shared" si="45"/>
        <v>0.27535741138492947</v>
      </c>
      <c r="R63" s="7">
        <f t="shared" si="46"/>
        <v>0.27535741138492947</v>
      </c>
      <c r="S63" s="7">
        <f t="shared" si="47"/>
        <v>0.30677056084126181</v>
      </c>
      <c r="T63" s="7">
        <f t="shared" si="48"/>
        <v>3.67605191550855</v>
      </c>
      <c r="U63" s="7">
        <f t="shared" si="24"/>
        <v>6.0089754847334378E-2</v>
      </c>
      <c r="V63" s="2">
        <f t="shared" si="1"/>
        <v>0.85663761753352319</v>
      </c>
      <c r="W63" s="2">
        <f t="shared" si="2"/>
        <v>8.4884460974369753E-3</v>
      </c>
      <c r="X63" s="5">
        <f t="shared" si="3"/>
        <v>3.274681197219563E-2</v>
      </c>
      <c r="Y63" s="5">
        <f t="shared" si="4"/>
        <v>7.7180870533440291E-2</v>
      </c>
      <c r="Z63" s="5">
        <f t="shared" si="5"/>
        <v>4.4525309559032798E-3</v>
      </c>
      <c r="AA63" s="5">
        <f t="shared" si="25"/>
        <v>2.049372290750056E-2</v>
      </c>
      <c r="AB63" s="11">
        <f t="shared" si="26"/>
        <v>537.22297619558151</v>
      </c>
      <c r="AC63" s="2">
        <f t="shared" si="49"/>
        <v>0.99180907828997056</v>
      </c>
      <c r="AD63" s="2">
        <f t="shared" si="50"/>
        <v>1.8672941372900711E-3</v>
      </c>
      <c r="AE63" s="5">
        <f t="shared" si="51"/>
        <v>2.4012219790178237E-4</v>
      </c>
      <c r="AF63" s="5">
        <f t="shared" si="52"/>
        <v>1.8864778128833113E-4</v>
      </c>
      <c r="AG63" s="5">
        <f t="shared" si="6"/>
        <v>5.8768247012167462E-3</v>
      </c>
      <c r="AH63" s="5">
        <f t="shared" si="31"/>
        <v>1.8032892332544921E-5</v>
      </c>
      <c r="AI63" s="11">
        <f t="shared" si="7"/>
        <v>8.3036757470990885</v>
      </c>
      <c r="AJ63" s="2">
        <f t="shared" si="32"/>
        <v>7.490574608678674E-2</v>
      </c>
      <c r="AK63" s="7">
        <f t="shared" si="33"/>
        <v>0.36012377926339778</v>
      </c>
      <c r="AL63" s="15">
        <f t="shared" si="8"/>
        <v>3.3935999999999993</v>
      </c>
      <c r="AM63" s="2">
        <f t="shared" si="9"/>
        <v>0.12683235217472602</v>
      </c>
      <c r="AN63" s="2">
        <f t="shared" si="34"/>
        <v>0</v>
      </c>
      <c r="AO63" s="2">
        <f t="shared" si="35"/>
        <v>2.9504606604589178E-3</v>
      </c>
      <c r="AP63" s="5">
        <f t="shared" si="36"/>
        <v>4.552926619093757E-2</v>
      </c>
      <c r="AQ63" s="5">
        <f t="shared" si="37"/>
        <v>0.1669232468012963</v>
      </c>
      <c r="AR63" s="5">
        <f t="shared" si="38"/>
        <v>1.0317567568960823E-3</v>
      </c>
      <c r="AS63" s="5">
        <f t="shared" si="39"/>
        <v>0.78356526959041117</v>
      </c>
    </row>
    <row r="64" spans="1:45">
      <c r="A64">
        <f t="shared" si="40"/>
        <v>4.9000000000000037E-2</v>
      </c>
      <c r="B64" s="7">
        <f t="shared" si="10"/>
        <v>0.18983351997896944</v>
      </c>
      <c r="C64" s="11">
        <f t="shared" si="41"/>
        <v>440.2661539169294</v>
      </c>
      <c r="D64" s="8">
        <f t="shared" si="11"/>
        <v>4.3664563617244989E-4</v>
      </c>
      <c r="E64" s="2">
        <f t="shared" si="12"/>
        <v>4.3664563617244988E-2</v>
      </c>
      <c r="F64" s="7">
        <f t="shared" si="13"/>
        <v>0.55157728706624609</v>
      </c>
      <c r="G64" s="7">
        <f t="shared" si="14"/>
        <v>0.21261829652996841</v>
      </c>
      <c r="H64" s="7">
        <f t="shared" si="15"/>
        <v>0.16674526813880125</v>
      </c>
      <c r="I64" s="7">
        <f t="shared" si="16"/>
        <v>2.8927444794952684E-2</v>
      </c>
      <c r="J64" s="7">
        <f t="shared" si="42"/>
        <v>3.9695057833859092E-2</v>
      </c>
      <c r="K64" s="7">
        <f t="shared" si="17"/>
        <v>0.96030494216614082</v>
      </c>
      <c r="L64" s="7">
        <f t="shared" si="44"/>
        <v>0.19380302576235534</v>
      </c>
      <c r="M64" s="7">
        <f t="shared" si="18"/>
        <v>0.19380302576235534</v>
      </c>
      <c r="N64" s="7">
        <f t="shared" si="18"/>
        <v>0.38592710567823335</v>
      </c>
      <c r="O64" s="11">
        <f t="shared" si="43"/>
        <v>440.27409292849609</v>
      </c>
      <c r="P64" s="7">
        <f t="shared" si="19"/>
        <v>0.27888523133543636</v>
      </c>
      <c r="Q64" s="7">
        <f t="shared" si="45"/>
        <v>0.27412416647002003</v>
      </c>
      <c r="R64" s="7">
        <f t="shared" si="46"/>
        <v>0.27412416647002003</v>
      </c>
      <c r="S64" s="7">
        <f t="shared" si="47"/>
        <v>0.30613182538533457</v>
      </c>
      <c r="T64" s="7">
        <f t="shared" si="48"/>
        <v>3.6799058332607619</v>
      </c>
      <c r="U64" s="7">
        <f t="shared" si="24"/>
        <v>5.9909495901021133E-2</v>
      </c>
      <c r="V64" s="2">
        <f t="shared" si="1"/>
        <v>0.85615454708633654</v>
      </c>
      <c r="W64" s="2">
        <f t="shared" si="2"/>
        <v>8.538214791485246E-3</v>
      </c>
      <c r="X64" s="5">
        <f t="shared" si="3"/>
        <v>3.2912535141327158E-2</v>
      </c>
      <c r="Y64" s="5">
        <f t="shared" si="4"/>
        <v>7.7434674063830394E-2</v>
      </c>
      <c r="Z64" s="5">
        <f t="shared" si="5"/>
        <v>4.4778627187829394E-3</v>
      </c>
      <c r="AA64" s="5">
        <f t="shared" si="25"/>
        <v>2.0482166198237721E-2</v>
      </c>
      <c r="AB64" s="11">
        <f t="shared" si="26"/>
        <v>537.48997389926831</v>
      </c>
      <c r="AC64" s="2">
        <f t="shared" si="49"/>
        <v>0.99175864123207569</v>
      </c>
      <c r="AD64" s="2">
        <f t="shared" si="50"/>
        <v>1.8792064849787555E-3</v>
      </c>
      <c r="AE64" s="5">
        <f t="shared" si="51"/>
        <v>2.4146128507781546E-4</v>
      </c>
      <c r="AF64" s="5">
        <f t="shared" si="52"/>
        <v>1.8936529631994719E-4</v>
      </c>
      <c r="AG64" s="5">
        <f t="shared" si="6"/>
        <v>5.9132937262528539E-3</v>
      </c>
      <c r="AH64" s="5">
        <f t="shared" si="31"/>
        <v>1.8031975295128652E-5</v>
      </c>
      <c r="AI64" s="11">
        <f t="shared" si="7"/>
        <v>8.3582156941912249</v>
      </c>
      <c r="AJ64" s="2">
        <f t="shared" si="32"/>
        <v>7.4492168792025526E-2</v>
      </c>
      <c r="AK64" s="7">
        <f t="shared" si="33"/>
        <v>0.3581354268847381</v>
      </c>
      <c r="AL64" s="15">
        <f t="shared" si="8"/>
        <v>3.3767999999999994</v>
      </c>
      <c r="AM64" s="2">
        <f t="shared" si="9"/>
        <v>0.12677863793075958</v>
      </c>
      <c r="AN64" s="2">
        <f t="shared" si="34"/>
        <v>0</v>
      </c>
      <c r="AO64" s="2">
        <f t="shared" si="35"/>
        <v>2.9666896545132346E-3</v>
      </c>
      <c r="AP64" s="5">
        <f t="shared" si="36"/>
        <v>4.5743181633215203E-2</v>
      </c>
      <c r="AQ64" s="5">
        <f t="shared" si="37"/>
        <v>0.16741178747722338</v>
      </c>
      <c r="AR64" s="5">
        <f t="shared" si="38"/>
        <v>1.0372526596849245E-3</v>
      </c>
      <c r="AS64" s="5">
        <f t="shared" si="39"/>
        <v>0.78284108857536328</v>
      </c>
    </row>
    <row r="65" spans="1:45">
      <c r="A65">
        <f t="shared" si="40"/>
        <v>5.0000000000000037E-2</v>
      </c>
      <c r="B65" s="7">
        <f t="shared" si="10"/>
        <v>0.18888497368421045</v>
      </c>
      <c r="C65" s="11">
        <f t="shared" si="41"/>
        <v>437.833414473684</v>
      </c>
      <c r="D65" s="8">
        <f t="shared" si="11"/>
        <v>4.3421052631578932E-4</v>
      </c>
      <c r="E65" s="2">
        <f t="shared" si="12"/>
        <v>4.342105263157893E-2</v>
      </c>
      <c r="F65" s="7">
        <f t="shared" si="13"/>
        <v>0.55205263157894735</v>
      </c>
      <c r="G65" s="7">
        <f t="shared" si="14"/>
        <v>0.21263157894736839</v>
      </c>
      <c r="H65" s="7">
        <f t="shared" si="15"/>
        <v>0.16646052631578948</v>
      </c>
      <c r="I65" s="7">
        <f t="shared" si="16"/>
        <v>2.8947368421052631E-2</v>
      </c>
      <c r="J65" s="7">
        <f t="shared" si="42"/>
        <v>3.9473684210526307E-2</v>
      </c>
      <c r="K65" s="7">
        <f t="shared" si="17"/>
        <v>0.96052631578947356</v>
      </c>
      <c r="L65" s="7">
        <f t="shared" si="44"/>
        <v>0.19283234210526309</v>
      </c>
      <c r="M65" s="7">
        <f t="shared" si="18"/>
        <v>0.19283234210526309</v>
      </c>
      <c r="N65" s="7">
        <f t="shared" si="18"/>
        <v>0.38388497368421037</v>
      </c>
      <c r="O65" s="11">
        <f t="shared" si="43"/>
        <v>437.84130921052611</v>
      </c>
      <c r="P65" s="7">
        <f t="shared" si="19"/>
        <v>0.27758965789473677</v>
      </c>
      <c r="Q65" s="7">
        <f t="shared" si="45"/>
        <v>0.27288680926197573</v>
      </c>
      <c r="R65" s="7">
        <f t="shared" si="46"/>
        <v>0.27288680926197573</v>
      </c>
      <c r="S65" s="7">
        <f t="shared" si="47"/>
        <v>0.30548559125789337</v>
      </c>
      <c r="T65" s="7">
        <f t="shared" si="48"/>
        <v>3.6837677117456109</v>
      </c>
      <c r="U65" s="7">
        <f t="shared" si="24"/>
        <v>5.9728065587591264E-2</v>
      </c>
      <c r="V65" s="2">
        <f t="shared" si="1"/>
        <v>0.85566559114824181</v>
      </c>
      <c r="W65" s="2">
        <f t="shared" si="2"/>
        <v>8.5885898426353215E-3</v>
      </c>
      <c r="X65" s="5">
        <f t="shared" si="3"/>
        <v>3.3080277399415291E-2</v>
      </c>
      <c r="Y65" s="5">
        <f t="shared" si="4"/>
        <v>7.7691569810644096E-2</v>
      </c>
      <c r="Z65" s="5">
        <f t="shared" si="5"/>
        <v>4.5035031113065368E-3</v>
      </c>
      <c r="AA65" s="5">
        <f t="shared" si="25"/>
        <v>2.0470468687756985E-2</v>
      </c>
      <c r="AB65" s="11">
        <f t="shared" si="26"/>
        <v>537.75723712853517</v>
      </c>
      <c r="AC65" s="2">
        <f t="shared" si="49"/>
        <v>0.99170753691266944</v>
      </c>
      <c r="AD65" s="2">
        <f t="shared" si="50"/>
        <v>1.8912764281230896E-3</v>
      </c>
      <c r="AE65" s="5">
        <f t="shared" si="51"/>
        <v>2.4281808782589001E-4</v>
      </c>
      <c r="AF65" s="5">
        <f t="shared" si="52"/>
        <v>1.9009230378003311E-4</v>
      </c>
      <c r="AG65" s="5">
        <f t="shared" si="6"/>
        <v>5.9502452214760179E-3</v>
      </c>
      <c r="AH65" s="5">
        <f t="shared" si="31"/>
        <v>1.80310461256849E-5</v>
      </c>
      <c r="AI65" s="11">
        <f t="shared" si="7"/>
        <v>8.4134768333938883</v>
      </c>
      <c r="AJ65" s="2">
        <f t="shared" si="32"/>
        <v>7.4078180443322261E-2</v>
      </c>
      <c r="AK65" s="7">
        <f t="shared" si="33"/>
        <v>0.35614509828520319</v>
      </c>
      <c r="AL65" s="15">
        <f t="shared" si="8"/>
        <v>3.3599999999999994</v>
      </c>
      <c r="AM65" s="2">
        <f t="shared" si="9"/>
        <v>0.12672487030027507</v>
      </c>
      <c r="AN65" s="2">
        <f t="shared" si="34"/>
        <v>0</v>
      </c>
      <c r="AO65" s="2">
        <f t="shared" si="35"/>
        <v>2.9831044630720077E-3</v>
      </c>
      <c r="AP65" s="5">
        <f t="shared" si="36"/>
        <v>4.5959546308745963E-2</v>
      </c>
      <c r="AQ65" s="5">
        <f t="shared" si="37"/>
        <v>0.16790592171879606</v>
      </c>
      <c r="AR65" s="5">
        <f t="shared" si="38"/>
        <v>1.042811488028477E-3</v>
      </c>
      <c r="AS65" s="5">
        <f t="shared" si="39"/>
        <v>0.78210861602135751</v>
      </c>
    </row>
    <row r="66" spans="1:45">
      <c r="A66">
        <f t="shared" si="40"/>
        <v>5.1000000000000038E-2</v>
      </c>
      <c r="B66" s="7">
        <f t="shared" si="10"/>
        <v>0.1879344283456269</v>
      </c>
      <c r="C66" s="11">
        <f t="shared" si="41"/>
        <v>435.39554807692286</v>
      </c>
      <c r="D66" s="8">
        <f t="shared" si="11"/>
        <v>4.3177028451001038E-4</v>
      </c>
      <c r="E66" s="2">
        <f t="shared" si="12"/>
        <v>4.3177028451001041E-2</v>
      </c>
      <c r="F66" s="7">
        <f t="shared" si="13"/>
        <v>0.55252897787144362</v>
      </c>
      <c r="G66" s="7">
        <f t="shared" si="14"/>
        <v>0.21264488935721809</v>
      </c>
      <c r="H66" s="7">
        <f t="shared" si="15"/>
        <v>0.16617518440463644</v>
      </c>
      <c r="I66" s="7">
        <f t="shared" si="16"/>
        <v>2.8967334035827189E-2</v>
      </c>
      <c r="J66" s="7">
        <f t="shared" si="42"/>
        <v>3.9251844046364587E-2</v>
      </c>
      <c r="K66" s="7">
        <f t="shared" si="17"/>
        <v>0.96074815595363527</v>
      </c>
      <c r="L66" s="7">
        <f t="shared" si="44"/>
        <v>0.19185961275026339</v>
      </c>
      <c r="M66" s="7">
        <f t="shared" si="18"/>
        <v>0.19185961275026339</v>
      </c>
      <c r="N66" s="7">
        <f t="shared" si="18"/>
        <v>0.38183853793466793</v>
      </c>
      <c r="O66" s="11">
        <f t="shared" si="43"/>
        <v>435.40339844573214</v>
      </c>
      <c r="P66" s="7">
        <f t="shared" si="19"/>
        <v>0.27629135405690197</v>
      </c>
      <c r="Q66" s="7">
        <f t="shared" si="45"/>
        <v>0.27164532449597018</v>
      </c>
      <c r="R66" s="7">
        <f t="shared" si="46"/>
        <v>0.27164532449597018</v>
      </c>
      <c r="S66" s="7">
        <f t="shared" si="47"/>
        <v>0.30483177547124057</v>
      </c>
      <c r="T66" s="7">
        <f t="shared" si="48"/>
        <v>3.6876375730750324</v>
      </c>
      <c r="U66" s="7">
        <f t="shared" si="24"/>
        <v>5.9545456334099606E-2</v>
      </c>
      <c r="V66" s="2">
        <f t="shared" si="1"/>
        <v>0.85517064150114475</v>
      </c>
      <c r="W66" s="2">
        <f t="shared" si="2"/>
        <v>8.639582400137286E-3</v>
      </c>
      <c r="X66" s="5">
        <f t="shared" si="3"/>
        <v>3.3250075871988249E-2</v>
      </c>
      <c r="Y66" s="5">
        <f t="shared" si="4"/>
        <v>7.7951614631291119E-2</v>
      </c>
      <c r="Z66" s="5">
        <f t="shared" si="5"/>
        <v>4.5294578083298186E-3</v>
      </c>
      <c r="AA66" s="5">
        <f t="shared" si="25"/>
        <v>2.0458627787108729E-2</v>
      </c>
      <c r="AB66" s="11">
        <f t="shared" si="26"/>
        <v>538.02476627967121</v>
      </c>
      <c r="AC66" s="2">
        <f t="shared" si="49"/>
        <v>0.99165575200218703</v>
      </c>
      <c r="AD66" s="2">
        <f t="shared" si="50"/>
        <v>1.9035071149323258E-3</v>
      </c>
      <c r="AE66" s="5">
        <f t="shared" si="51"/>
        <v>2.4419296004153922E-4</v>
      </c>
      <c r="AF66" s="5">
        <f t="shared" si="52"/>
        <v>1.90828993294305E-4</v>
      </c>
      <c r="AG66" s="5">
        <f t="shared" si="6"/>
        <v>5.9876888249630559E-3</v>
      </c>
      <c r="AH66" s="5">
        <f t="shared" si="31"/>
        <v>1.8030104581857949E-5</v>
      </c>
      <c r="AI66" s="11">
        <f t="shared" si="7"/>
        <v>8.4694735646043711</v>
      </c>
      <c r="AJ66" s="2">
        <f t="shared" si="32"/>
        <v>7.3663780432048173E-2</v>
      </c>
      <c r="AK66" s="7">
        <f t="shared" si="33"/>
        <v>0.35415279053869314</v>
      </c>
      <c r="AL66" s="15">
        <f t="shared" si="8"/>
        <v>3.3431999999999995</v>
      </c>
      <c r="AM66" s="2">
        <f t="shared" si="9"/>
        <v>0.12667104920422548</v>
      </c>
      <c r="AN66" s="2">
        <f t="shared" si="34"/>
        <v>0</v>
      </c>
      <c r="AO66" s="2">
        <f t="shared" si="35"/>
        <v>2.9997082957452089E-3</v>
      </c>
      <c r="AP66" s="5">
        <f t="shared" si="36"/>
        <v>4.6178402523610794E-2</v>
      </c>
      <c r="AQ66" s="5">
        <f t="shared" si="37"/>
        <v>0.16840574614475842</v>
      </c>
      <c r="AR66" s="5">
        <f t="shared" si="38"/>
        <v>1.0484343288520491E-3</v>
      </c>
      <c r="AS66" s="5">
        <f t="shared" si="39"/>
        <v>0.78136770870703343</v>
      </c>
    </row>
    <row r="67" spans="1:45">
      <c r="A67">
        <f t="shared" si="40"/>
        <v>5.2000000000000039E-2</v>
      </c>
      <c r="B67" s="7">
        <f t="shared" si="10"/>
        <v>0.18698187763713073</v>
      </c>
      <c r="C67" s="11">
        <f t="shared" si="41"/>
        <v>432.95253850210952</v>
      </c>
      <c r="D67" s="8">
        <f t="shared" si="11"/>
        <v>4.2932489451476773E-4</v>
      </c>
      <c r="E67" s="2">
        <f t="shared" si="12"/>
        <v>4.293248945147677E-2</v>
      </c>
      <c r="F67" s="7">
        <f t="shared" si="13"/>
        <v>0.55300632911392411</v>
      </c>
      <c r="G67" s="7">
        <f t="shared" si="14"/>
        <v>0.21265822784810121</v>
      </c>
      <c r="H67" s="7">
        <f t="shared" si="15"/>
        <v>0.16588924050632911</v>
      </c>
      <c r="I67" s="7">
        <f t="shared" si="16"/>
        <v>2.8987341772151901E-2</v>
      </c>
      <c r="J67" s="7">
        <f t="shared" si="42"/>
        <v>3.9029535864978898E-2</v>
      </c>
      <c r="K67" s="7">
        <f t="shared" si="17"/>
        <v>0.96097046413502107</v>
      </c>
      <c r="L67" s="7">
        <f t="shared" si="44"/>
        <v>0.19088483122362862</v>
      </c>
      <c r="M67" s="7">
        <f t="shared" si="18"/>
        <v>0.19088483122362862</v>
      </c>
      <c r="N67" s="7">
        <f t="shared" si="18"/>
        <v>0.37978778481012637</v>
      </c>
      <c r="O67" s="11">
        <f t="shared" si="43"/>
        <v>432.96034440928253</v>
      </c>
      <c r="P67" s="7">
        <f t="shared" si="19"/>
        <v>0.27499031118143458</v>
      </c>
      <c r="Q67" s="7">
        <f t="shared" si="45"/>
        <v>0.27039969683825432</v>
      </c>
      <c r="R67" s="7">
        <f t="shared" si="46"/>
        <v>0.27039969683825432</v>
      </c>
      <c r="S67" s="7">
        <f t="shared" si="47"/>
        <v>0.30417029392362055</v>
      </c>
      <c r="T67" s="7">
        <f t="shared" si="48"/>
        <v>3.6915154393723313</v>
      </c>
      <c r="U67" s="7">
        <f t="shared" si="24"/>
        <v>5.9361660510388943E-2</v>
      </c>
      <c r="V67" s="2">
        <f t="shared" si="1"/>
        <v>0.85466958725747655</v>
      </c>
      <c r="W67" s="2">
        <f t="shared" si="2"/>
        <v>8.691203888265853E-3</v>
      </c>
      <c r="X67" s="5">
        <f t="shared" si="3"/>
        <v>3.3421968600369965E-2</v>
      </c>
      <c r="Y67" s="5">
        <f t="shared" si="4"/>
        <v>7.8214866785714043E-2</v>
      </c>
      <c r="Z67" s="5">
        <f t="shared" si="5"/>
        <v>4.5557326246932883E-3</v>
      </c>
      <c r="AA67" s="5">
        <f t="shared" si="25"/>
        <v>2.0446640843480308E-2</v>
      </c>
      <c r="AB67" s="11">
        <f t="shared" si="26"/>
        <v>538.2925617497549</v>
      </c>
      <c r="AC67" s="2">
        <f t="shared" si="49"/>
        <v>0.99160327281364558</v>
      </c>
      <c r="AD67" s="2">
        <f t="shared" si="50"/>
        <v>1.9159017780315259E-3</v>
      </c>
      <c r="AE67" s="5">
        <f t="shared" si="51"/>
        <v>2.4558626510962035E-4</v>
      </c>
      <c r="AF67" s="5">
        <f t="shared" si="52"/>
        <v>1.915755595730865E-4</v>
      </c>
      <c r="AG67" s="5">
        <f t="shared" si="6"/>
        <v>6.0256344332253308E-3</v>
      </c>
      <c r="AH67" s="5">
        <f t="shared" si="31"/>
        <v>1.8029150414793562E-5</v>
      </c>
      <c r="AI67" s="11">
        <f t="shared" si="7"/>
        <v>8.5262206736483428</v>
      </c>
      <c r="AJ67" s="2">
        <f t="shared" si="32"/>
        <v>7.3248968148493077E-2</v>
      </c>
      <c r="AK67" s="7">
        <f t="shared" si="33"/>
        <v>0.35215850071390903</v>
      </c>
      <c r="AL67" s="15">
        <f t="shared" si="8"/>
        <v>3.3263999999999996</v>
      </c>
      <c r="AM67" s="2">
        <f t="shared" si="9"/>
        <v>0.12661717456342342</v>
      </c>
      <c r="AN67" s="2">
        <f t="shared" si="34"/>
        <v>0</v>
      </c>
      <c r="AO67" s="2">
        <f t="shared" si="35"/>
        <v>3.0165044364911749E-3</v>
      </c>
      <c r="AP67" s="5">
        <f t="shared" si="36"/>
        <v>4.6399793563881402E-2</v>
      </c>
      <c r="AQ67" s="5">
        <f t="shared" si="37"/>
        <v>0.16891135961196027</v>
      </c>
      <c r="AR67" s="5">
        <f t="shared" si="38"/>
        <v>1.0541222942588139E-3</v>
      </c>
      <c r="AS67" s="5">
        <f t="shared" si="39"/>
        <v>0.78061822009340831</v>
      </c>
    </row>
    <row r="68" spans="1:45">
      <c r="A68">
        <f t="shared" si="40"/>
        <v>5.300000000000004E-2</v>
      </c>
      <c r="B68" s="7">
        <f t="shared" si="10"/>
        <v>0.18602731520591331</v>
      </c>
      <c r="C68" s="11">
        <f t="shared" si="41"/>
        <v>430.50436945617719</v>
      </c>
      <c r="D68" s="8">
        <f t="shared" si="11"/>
        <v>4.2687434002111916E-4</v>
      </c>
      <c r="E68" s="2">
        <f t="shared" si="12"/>
        <v>4.2687434002111918E-2</v>
      </c>
      <c r="F68" s="7">
        <f t="shared" si="13"/>
        <v>0.55348468848996835</v>
      </c>
      <c r="G68" s="7">
        <f t="shared" si="14"/>
        <v>0.21267159450897569</v>
      </c>
      <c r="H68" s="7">
        <f t="shared" si="15"/>
        <v>0.16560269271383316</v>
      </c>
      <c r="I68" s="7">
        <f t="shared" si="16"/>
        <v>2.9007391763463571E-2</v>
      </c>
      <c r="J68" s="7">
        <f t="shared" si="42"/>
        <v>3.8806758183738112E-2</v>
      </c>
      <c r="K68" s="7">
        <f t="shared" si="17"/>
        <v>0.96119324181626176</v>
      </c>
      <c r="L68" s="7">
        <f t="shared" si="44"/>
        <v>0.18990799102428718</v>
      </c>
      <c r="M68" s="7">
        <f t="shared" si="18"/>
        <v>0.18990799102428718</v>
      </c>
      <c r="N68" s="7">
        <f t="shared" si="18"/>
        <v>0.37773270063357955</v>
      </c>
      <c r="O68" s="11">
        <f t="shared" si="43"/>
        <v>430.512130807814</v>
      </c>
      <c r="P68" s="7">
        <f t="shared" si="19"/>
        <v>0.27368652059134102</v>
      </c>
      <c r="Q68" s="7">
        <f t="shared" si="45"/>
        <v>0.26914991088578127</v>
      </c>
      <c r="R68" s="7">
        <f t="shared" si="46"/>
        <v>0.26914991088578127</v>
      </c>
      <c r="S68" s="7">
        <f t="shared" si="47"/>
        <v>0.30350106138099342</v>
      </c>
      <c r="T68" s="7">
        <f t="shared" si="48"/>
        <v>3.6954013327694817</v>
      </c>
      <c r="U68" s="7">
        <f t="shared" si="24"/>
        <v>5.9176670428581532E-2</v>
      </c>
      <c r="V68" s="2">
        <f t="shared" si="1"/>
        <v>0.85416231477737081</v>
      </c>
      <c r="W68" s="2">
        <f t="shared" si="2"/>
        <v>8.7434660148532194E-3</v>
      </c>
      <c r="X68" s="5">
        <f t="shared" si="3"/>
        <v>3.3595994570093254E-2</v>
      </c>
      <c r="Y68" s="5">
        <f t="shared" si="4"/>
        <v>7.8481385979902715E-2</v>
      </c>
      <c r="Z68" s="5">
        <f t="shared" si="5"/>
        <v>4.5823335195653517E-3</v>
      </c>
      <c r="AA68" s="5">
        <f t="shared" si="25"/>
        <v>2.0434505138214615E-2</v>
      </c>
      <c r="AB68" s="11">
        <f t="shared" si="26"/>
        <v>538.56062393665559</v>
      </c>
      <c r="AC68" s="2">
        <f t="shared" si="49"/>
        <v>0.9915500852905843</v>
      </c>
      <c r="AD68" s="2">
        <f t="shared" si="50"/>
        <v>1.9284637373100557E-3</v>
      </c>
      <c r="AE68" s="5">
        <f t="shared" si="51"/>
        <v>2.4699837622451916E-4</v>
      </c>
      <c r="AF68" s="5">
        <f t="shared" si="52"/>
        <v>1.9233220258288176E-4</v>
      </c>
      <c r="AG68" s="5">
        <f t="shared" si="6"/>
        <v>6.0640922099292833E-3</v>
      </c>
      <c r="AH68" s="5">
        <f t="shared" si="31"/>
        <v>1.802818336891972E-5</v>
      </c>
      <c r="AI68" s="11">
        <f t="shared" si="7"/>
        <v>8.5837333452960358</v>
      </c>
      <c r="AJ68" s="2">
        <f t="shared" si="32"/>
        <v>7.2833742981867025E-2</v>
      </c>
      <c r="AK68" s="7">
        <f t="shared" si="33"/>
        <v>0.35016222587436069</v>
      </c>
      <c r="AL68" s="15">
        <f t="shared" si="8"/>
        <v>3.3095999999999997</v>
      </c>
      <c r="AM68" s="2">
        <f t="shared" si="9"/>
        <v>0.12656324629854118</v>
      </c>
      <c r="AN68" s="2">
        <f t="shared" si="34"/>
        <v>0</v>
      </c>
      <c r="AO68" s="2">
        <f t="shared" si="35"/>
        <v>3.0334962457819327E-3</v>
      </c>
      <c r="AP68" s="5">
        <f t="shared" si="36"/>
        <v>4.6623763724161486E-2</v>
      </c>
      <c r="AQ68" s="5">
        <f t="shared" si="37"/>
        <v>0.16942286328053935</v>
      </c>
      <c r="AR68" s="5">
        <f t="shared" si="38"/>
        <v>1.0598765222630886E-3</v>
      </c>
      <c r="AS68" s="5">
        <f t="shared" si="39"/>
        <v>0.77986000022725421</v>
      </c>
    </row>
    <row r="69" spans="1:45">
      <c r="A69">
        <f t="shared" si="40"/>
        <v>5.4000000000000041E-2</v>
      </c>
      <c r="B69" s="7">
        <f t="shared" si="10"/>
        <v>0.18507073467230437</v>
      </c>
      <c r="C69" s="11">
        <f t="shared" si="41"/>
        <v>428.0510245771668</v>
      </c>
      <c r="D69" s="8">
        <f t="shared" si="11"/>
        <v>4.2441860465116266E-4</v>
      </c>
      <c r="E69" s="2">
        <f t="shared" si="12"/>
        <v>4.2441860465116263E-2</v>
      </c>
      <c r="F69" s="7">
        <f t="shared" si="13"/>
        <v>0.5539640591966174</v>
      </c>
      <c r="G69" s="7">
        <f t="shared" si="14"/>
        <v>0.21268498942917544</v>
      </c>
      <c r="H69" s="7">
        <f t="shared" si="15"/>
        <v>0.16531553911205074</v>
      </c>
      <c r="I69" s="7">
        <f t="shared" si="16"/>
        <v>2.9027484143763216E-2</v>
      </c>
      <c r="J69" s="7">
        <f t="shared" si="42"/>
        <v>3.8583509513742065E-2</v>
      </c>
      <c r="K69" s="7">
        <f t="shared" si="17"/>
        <v>0.96141649048625799</v>
      </c>
      <c r="L69" s="7">
        <f t="shared" si="44"/>
        <v>0.18892908562367861</v>
      </c>
      <c r="M69" s="7">
        <f t="shared" si="18"/>
        <v>0.18892908562367861</v>
      </c>
      <c r="N69" s="7">
        <f t="shared" si="18"/>
        <v>0.37567327167019016</v>
      </c>
      <c r="O69" s="11">
        <f t="shared" si="43"/>
        <v>428.05874127906958</v>
      </c>
      <c r="P69" s="7">
        <f t="shared" si="19"/>
        <v>0.27237997357293864</v>
      </c>
      <c r="Q69" s="7">
        <f t="shared" si="45"/>
        <v>0.26789595116582859</v>
      </c>
      <c r="R69" s="7">
        <f t="shared" si="46"/>
        <v>0.26789595116582859</v>
      </c>
      <c r="S69" s="7">
        <f t="shared" si="47"/>
        <v>0.3028239914584539</v>
      </c>
      <c r="T69" s="7">
        <f t="shared" si="48"/>
        <v>3.6992952754042836</v>
      </c>
      <c r="U69" s="7">
        <f t="shared" si="24"/>
        <v>5.899047834256544E-2</v>
      </c>
      <c r="V69" s="2">
        <f t="shared" si="1"/>
        <v>0.85364870758273859</v>
      </c>
      <c r="W69" s="2">
        <f t="shared" si="2"/>
        <v>8.7963807801415949E-3</v>
      </c>
      <c r="X69" s="5">
        <f t="shared" si="3"/>
        <v>3.3772193740377598E-2</v>
      </c>
      <c r="Y69" s="5">
        <f t="shared" si="4"/>
        <v>7.8751233411039429E-2</v>
      </c>
      <c r="Z69" s="5">
        <f t="shared" si="5"/>
        <v>4.6092666009481574E-3</v>
      </c>
      <c r="AA69" s="5">
        <f t="shared" si="25"/>
        <v>2.0422217884754519E-2</v>
      </c>
      <c r="AB69" s="11">
        <f t="shared" si="26"/>
        <v>538.82895323903551</v>
      </c>
      <c r="AC69" s="2">
        <f t="shared" si="49"/>
        <v>0.99149617499451137</v>
      </c>
      <c r="AD69" s="2">
        <f t="shared" si="50"/>
        <v>1.9411964028862038E-3</v>
      </c>
      <c r="AE69" s="5">
        <f t="shared" si="51"/>
        <v>2.484296767234069E-4</v>
      </c>
      <c r="AF69" s="5">
        <f t="shared" si="52"/>
        <v>1.9309912772494297E-4</v>
      </c>
      <c r="AG69" s="5">
        <f t="shared" si="6"/>
        <v>6.1030725949724448E-3</v>
      </c>
      <c r="AH69" s="5">
        <f t="shared" si="31"/>
        <v>1.8027203181718394E-5</v>
      </c>
      <c r="AI69" s="11">
        <f t="shared" si="7"/>
        <v>8.642027176808794</v>
      </c>
      <c r="AJ69" s="2">
        <f t="shared" si="32"/>
        <v>7.241810432030224E-2</v>
      </c>
      <c r="AK69" s="7">
        <f t="shared" si="33"/>
        <v>0.34816396307837616</v>
      </c>
      <c r="AL69" s="15">
        <f t="shared" si="8"/>
        <v>3.2927999999999997</v>
      </c>
      <c r="AM69" s="2">
        <f t="shared" si="9"/>
        <v>0.12650926433011117</v>
      </c>
      <c r="AN69" s="2">
        <f t="shared" si="34"/>
        <v>0</v>
      </c>
      <c r="AO69" s="2">
        <f t="shared" si="35"/>
        <v>3.0506871628446395E-3</v>
      </c>
      <c r="AP69" s="5">
        <f t="shared" si="36"/>
        <v>4.6850358337131283E-2</v>
      </c>
      <c r="AQ69" s="5">
        <f t="shared" si="37"/>
        <v>0.16994036068139567</v>
      </c>
      <c r="AR69" s="5">
        <f t="shared" si="38"/>
        <v>1.0656981775493918E-3</v>
      </c>
      <c r="AS69" s="5">
        <f t="shared" si="39"/>
        <v>0.77909289564107909</v>
      </c>
    </row>
    <row r="70" spans="1:45">
      <c r="A70">
        <f t="shared" si="40"/>
        <v>5.5000000000000042E-2</v>
      </c>
      <c r="B70" s="7">
        <f t="shared" si="10"/>
        <v>0.18411212962962956</v>
      </c>
      <c r="C70" s="11">
        <f t="shared" si="41"/>
        <v>425.59248743386223</v>
      </c>
      <c r="D70" s="8">
        <f t="shared" si="11"/>
        <v>4.2195767195767178E-4</v>
      </c>
      <c r="E70" s="2">
        <f t="shared" si="12"/>
        <v>4.2195767195767175E-2</v>
      </c>
      <c r="F70" s="7">
        <f t="shared" si="13"/>
        <v>0.55444444444444441</v>
      </c>
      <c r="G70" s="7">
        <f t="shared" si="14"/>
        <v>0.21269841269841266</v>
      </c>
      <c r="H70" s="7">
        <f t="shared" si="15"/>
        <v>0.16502777777777777</v>
      </c>
      <c r="I70" s="7">
        <f t="shared" si="16"/>
        <v>2.9047619047619048E-2</v>
      </c>
      <c r="J70" s="7">
        <f t="shared" si="42"/>
        <v>3.8359788359788351E-2</v>
      </c>
      <c r="K70" s="7">
        <f t="shared" si="17"/>
        <v>0.96164021164021152</v>
      </c>
      <c r="L70" s="7">
        <f t="shared" si="44"/>
        <v>0.18794810846560839</v>
      </c>
      <c r="M70" s="7">
        <f t="shared" si="18"/>
        <v>0.18794810846560839</v>
      </c>
      <c r="N70" s="7">
        <f t="shared" si="18"/>
        <v>0.37360948412698403</v>
      </c>
      <c r="O70" s="11">
        <f t="shared" si="43"/>
        <v>425.60015939153419</v>
      </c>
      <c r="P70" s="7">
        <f t="shared" si="19"/>
        <v>0.27107066137566133</v>
      </c>
      <c r="Q70" s="7">
        <f t="shared" si="45"/>
        <v>0.2666378021356185</v>
      </c>
      <c r="R70" s="7">
        <f t="shared" si="46"/>
        <v>0.2666378021356185</v>
      </c>
      <c r="S70" s="7">
        <f t="shared" si="47"/>
        <v>0.30213899660128546</v>
      </c>
      <c r="T70" s="7">
        <f t="shared" si="48"/>
        <v>3.7031972894173943</v>
      </c>
      <c r="U70" s="7">
        <f t="shared" si="24"/>
        <v>5.8803076447475407E-2</v>
      </c>
      <c r="V70" s="2">
        <f t="shared" si="1"/>
        <v>0.85312864626810414</v>
      </c>
      <c r="W70" s="2">
        <f t="shared" si="2"/>
        <v>8.849960485969444E-3</v>
      </c>
      <c r="X70" s="5">
        <f t="shared" si="3"/>
        <v>3.3950607074718156E-2</v>
      </c>
      <c r="Y70" s="5">
        <f t="shared" si="4"/>
        <v>7.9024471814345382E-2</v>
      </c>
      <c r="Z70" s="5">
        <f t="shared" si="5"/>
        <v>4.636538130353301E-3</v>
      </c>
      <c r="AA70" s="5">
        <f t="shared" si="25"/>
        <v>2.040977622650967E-2</v>
      </c>
      <c r="AB70" s="11">
        <f t="shared" si="26"/>
        <v>539.09755005635225</v>
      </c>
      <c r="AC70" s="2">
        <f t="shared" si="49"/>
        <v>0.99144152709183675</v>
      </c>
      <c r="AD70" s="2">
        <f t="shared" si="50"/>
        <v>1.9541032781934847E-3</v>
      </c>
      <c r="AE70" s="5">
        <f t="shared" si="51"/>
        <v>2.4988056043317774E-4</v>
      </c>
      <c r="AF70" s="5">
        <f t="shared" si="52"/>
        <v>1.9387654602116722E-4</v>
      </c>
      <c r="AG70" s="5">
        <f t="shared" si="6"/>
        <v>6.1425863139319969E-3</v>
      </c>
      <c r="AH70" s="5">
        <f t="shared" si="31"/>
        <v>1.8026209583487944E-5</v>
      </c>
      <c r="AI70" s="11">
        <f t="shared" si="7"/>
        <v>8.7011181920413918</v>
      </c>
      <c r="AJ70" s="2">
        <f t="shared" si="32"/>
        <v>7.2002051550855206E-2</v>
      </c>
      <c r="AK70" s="7">
        <f t="shared" si="33"/>
        <v>0.34616370937911156</v>
      </c>
      <c r="AL70" s="15">
        <f t="shared" si="8"/>
        <v>3.2759999999999994</v>
      </c>
      <c r="AM70" s="2">
        <f t="shared" si="9"/>
        <v>0.12645522857852598</v>
      </c>
      <c r="AN70" s="2">
        <f t="shared" si="34"/>
        <v>0</v>
      </c>
      <c r="AO70" s="2">
        <f t="shared" si="35"/>
        <v>3.0680807079822904E-3</v>
      </c>
      <c r="AP70" s="5">
        <f t="shared" si="36"/>
        <v>4.707962380413705E-2</v>
      </c>
      <c r="AQ70" s="5">
        <f t="shared" si="37"/>
        <v>0.17046395778605145</v>
      </c>
      <c r="AR70" s="5">
        <f t="shared" si="38"/>
        <v>1.0715884522583437E-3</v>
      </c>
      <c r="AS70" s="5">
        <f t="shared" si="39"/>
        <v>0.77831674924957084</v>
      </c>
    </row>
    <row r="71" spans="1:45">
      <c r="A71">
        <f t="shared" si="40"/>
        <v>5.6000000000000043E-2</v>
      </c>
      <c r="B71" s="7">
        <f t="shared" si="10"/>
        <v>0.18315149364406774</v>
      </c>
      <c r="C71" s="11">
        <f t="shared" si="41"/>
        <v>423.12874152542355</v>
      </c>
      <c r="D71" s="8">
        <f t="shared" si="11"/>
        <v>4.1949152542372864E-4</v>
      </c>
      <c r="E71" s="2">
        <f t="shared" si="12"/>
        <v>4.1949152542372865E-2</v>
      </c>
      <c r="F71" s="7">
        <f t="shared" si="13"/>
        <v>0.55492584745762707</v>
      </c>
      <c r="G71" s="7">
        <f t="shared" si="14"/>
        <v>0.21271186440677961</v>
      </c>
      <c r="H71" s="7">
        <f t="shared" si="15"/>
        <v>0.16473940677966101</v>
      </c>
      <c r="I71" s="7">
        <f t="shared" si="16"/>
        <v>2.9067796610169491E-2</v>
      </c>
      <c r="J71" s="7">
        <f t="shared" si="42"/>
        <v>3.8135593220338972E-2</v>
      </c>
      <c r="K71" s="7">
        <f t="shared" si="17"/>
        <v>0.9618644067796609</v>
      </c>
      <c r="L71" s="7">
        <f t="shared" si="44"/>
        <v>0.18696505296610161</v>
      </c>
      <c r="M71" s="7">
        <f t="shared" si="18"/>
        <v>0.18696505296610161</v>
      </c>
      <c r="N71" s="7">
        <f t="shared" si="18"/>
        <v>0.37154132415254226</v>
      </c>
      <c r="O71" s="11">
        <f t="shared" si="43"/>
        <v>423.1363686440676</v>
      </c>
      <c r="P71" s="7">
        <f t="shared" si="19"/>
        <v>0.26975857521186436</v>
      </c>
      <c r="Q71" s="7">
        <f t="shared" si="45"/>
        <v>0.26537544818193537</v>
      </c>
      <c r="R71" s="7">
        <f t="shared" si="46"/>
        <v>0.26537544818193537</v>
      </c>
      <c r="S71" s="7">
        <f t="shared" si="47"/>
        <v>0.30144598806564249</v>
      </c>
      <c r="T71" s="7">
        <f t="shared" si="48"/>
        <v>3.7071073969492132</v>
      </c>
      <c r="U71" s="7">
        <f t="shared" si="24"/>
        <v>5.8614456879168463E-2</v>
      </c>
      <c r="V71" s="2">
        <f t="shared" si="1"/>
        <v>0.85260200840805644</v>
      </c>
      <c r="W71" s="2">
        <f t="shared" si="2"/>
        <v>8.9042177453062307E-3</v>
      </c>
      <c r="X71" s="5">
        <f t="shared" si="3"/>
        <v>3.4131276572635122E-2</v>
      </c>
      <c r="Y71" s="5">
        <f t="shared" si="4"/>
        <v>7.9301165511704866E-2</v>
      </c>
      <c r="Z71" s="5">
        <f t="shared" si="5"/>
        <v>4.66415452765492E-3</v>
      </c>
      <c r="AA71" s="5">
        <f t="shared" si="25"/>
        <v>2.0397177234642502E-2</v>
      </c>
      <c r="AB71" s="11">
        <f t="shared" si="26"/>
        <v>539.3664147888594</v>
      </c>
      <c r="AC71" s="2">
        <f t="shared" si="49"/>
        <v>0.99138612634026524</v>
      </c>
      <c r="AD71" s="2">
        <f t="shared" si="50"/>
        <v>1.9671879631945003E-3</v>
      </c>
      <c r="AE71" s="5">
        <f t="shared" si="51"/>
        <v>2.5135143203172384E-4</v>
      </c>
      <c r="AF71" s="5">
        <f t="shared" si="52"/>
        <v>1.9466467430767685E-4</v>
      </c>
      <c r="AG71" s="5">
        <f t="shared" si="6"/>
        <v>6.1826443879038386E-3</v>
      </c>
      <c r="AH71" s="5">
        <f t="shared" si="31"/>
        <v>1.8025202297095732E-5</v>
      </c>
      <c r="AI71" s="11">
        <f t="shared" si="7"/>
        <v>8.7610228561268979</v>
      </c>
      <c r="AJ71" s="2">
        <f t="shared" si="32"/>
        <v>7.1585584059508961E-2</v>
      </c>
      <c r="AK71" s="7">
        <f t="shared" si="33"/>
        <v>0.34416146182456231</v>
      </c>
      <c r="AL71" s="15">
        <f t="shared" si="8"/>
        <v>3.2591999999999994</v>
      </c>
      <c r="AM71" s="2">
        <f t="shared" si="9"/>
        <v>0.12640113896403884</v>
      </c>
      <c r="AN71" s="2">
        <f t="shared" si="34"/>
        <v>0</v>
      </c>
      <c r="AO71" s="2">
        <f t="shared" si="35"/>
        <v>3.0856804849769648E-3</v>
      </c>
      <c r="AP71" s="5">
        <f t="shared" si="36"/>
        <v>4.7311607626868334E-2</v>
      </c>
      <c r="AQ71" s="5">
        <f t="shared" si="37"/>
        <v>0.17099376307899611</v>
      </c>
      <c r="AR71" s="5">
        <f t="shared" si="38"/>
        <v>1.0775485668005208E-3</v>
      </c>
      <c r="AS71" s="5">
        <f t="shared" si="39"/>
        <v>0.77753140024235801</v>
      </c>
    </row>
    <row r="72" spans="1:45">
      <c r="A72">
        <f t="shared" si="40"/>
        <v>5.7000000000000044E-2</v>
      </c>
      <c r="B72" s="7">
        <f t="shared" si="10"/>
        <v>0.18218882025450681</v>
      </c>
      <c r="C72" s="11">
        <f t="shared" si="41"/>
        <v>420.65977028101776</v>
      </c>
      <c r="D72" s="8">
        <f t="shared" si="11"/>
        <v>4.1702014846235405E-4</v>
      </c>
      <c r="E72" s="2">
        <f t="shared" si="12"/>
        <v>4.1702014846235404E-2</v>
      </c>
      <c r="F72" s="7">
        <f t="shared" si="13"/>
        <v>0.55540827147401906</v>
      </c>
      <c r="G72" s="7">
        <f t="shared" si="14"/>
        <v>0.21272534464475074</v>
      </c>
      <c r="H72" s="7">
        <f t="shared" si="15"/>
        <v>0.16445042417815481</v>
      </c>
      <c r="I72" s="7">
        <f t="shared" si="16"/>
        <v>2.9088016967126193E-2</v>
      </c>
      <c r="J72" s="7">
        <f t="shared" si="42"/>
        <v>3.7910922587486733E-2</v>
      </c>
      <c r="K72" s="7">
        <f t="shared" si="17"/>
        <v>0.96208907741251304</v>
      </c>
      <c r="L72" s="7">
        <f t="shared" si="44"/>
        <v>0.18597991251325552</v>
      </c>
      <c r="M72" s="7">
        <f t="shared" si="18"/>
        <v>0.18597991251325552</v>
      </c>
      <c r="N72" s="7">
        <f t="shared" si="18"/>
        <v>0.36946877783669135</v>
      </c>
      <c r="O72" s="11">
        <f t="shared" si="43"/>
        <v>420.66735246553537</v>
      </c>
      <c r="P72" s="7">
        <f t="shared" si="19"/>
        <v>0.26844370625662772</v>
      </c>
      <c r="Q72" s="7">
        <f t="shared" si="45"/>
        <v>0.26410887362074065</v>
      </c>
      <c r="R72" s="7">
        <f t="shared" si="46"/>
        <v>0.26410887362074065</v>
      </c>
      <c r="S72" s="7">
        <f t="shared" si="47"/>
        <v>0.30074487589885229</v>
      </c>
      <c r="T72" s="7">
        <f t="shared" si="48"/>
        <v>3.7110256201366134</v>
      </c>
      <c r="U72" s="7">
        <f t="shared" si="24"/>
        <v>5.8424611713694091E-2</v>
      </c>
      <c r="V72" s="2">
        <f t="shared" si="1"/>
        <v>0.85206866846117013</v>
      </c>
      <c r="W72" s="2">
        <f t="shared" si="2"/>
        <v>8.9591654921511946E-3</v>
      </c>
      <c r="X72" s="5">
        <f t="shared" si="3"/>
        <v>3.431424530263541E-2</v>
      </c>
      <c r="Y72" s="5">
        <f t="shared" si="4"/>
        <v>7.9581380462145551E-2</v>
      </c>
      <c r="Z72" s="5">
        <f t="shared" si="5"/>
        <v>4.6921223761280627E-3</v>
      </c>
      <c r="AA72" s="5">
        <f t="shared" si="25"/>
        <v>2.0384417905769621E-2</v>
      </c>
      <c r="AB72" s="11">
        <f t="shared" si="26"/>
        <v>539.63554783761015</v>
      </c>
      <c r="AC72" s="2">
        <f t="shared" si="49"/>
        <v>0.9913299570746219</v>
      </c>
      <c r="AD72" s="2">
        <f t="shared" si="50"/>
        <v>1.9804541577285442E-3</v>
      </c>
      <c r="AE72" s="5">
        <f t="shared" si="51"/>
        <v>2.5284270742424562E-4</v>
      </c>
      <c r="AF72" s="5">
        <f t="shared" si="52"/>
        <v>1.9546373543645508E-4</v>
      </c>
      <c r="AG72" s="5">
        <f t="shared" si="6"/>
        <v>6.2232581437510993E-3</v>
      </c>
      <c r="AH72" s="5">
        <f t="shared" si="31"/>
        <v>1.8024181037720401E-5</v>
      </c>
      <c r="AI72" s="11">
        <f t="shared" si="7"/>
        <v>8.8217580907723327</v>
      </c>
      <c r="AJ72" s="2">
        <f t="shared" si="32"/>
        <v>7.1168701231175566E-2</v>
      </c>
      <c r="AK72" s="7">
        <f t="shared" si="33"/>
        <v>0.34215721745757482</v>
      </c>
      <c r="AL72" s="15">
        <f t="shared" si="8"/>
        <v>3.2423999999999995</v>
      </c>
      <c r="AM72" s="2">
        <f t="shared" si="9"/>
        <v>0.12634699540676392</v>
      </c>
      <c r="AN72" s="2">
        <f t="shared" si="34"/>
        <v>0</v>
      </c>
      <c r="AO72" s="2">
        <f t="shared" si="35"/>
        <v>3.1034901835790738E-3</v>
      </c>
      <c r="AP72" s="5">
        <f t="shared" si="36"/>
        <v>4.7546358440168947E-2</v>
      </c>
      <c r="AQ72" s="5">
        <f t="shared" si="37"/>
        <v>0.17152988763261978</v>
      </c>
      <c r="AR72" s="5">
        <f t="shared" si="38"/>
        <v>1.0835797706994304E-3</v>
      </c>
      <c r="AS72" s="5">
        <f t="shared" si="39"/>
        <v>0.77673668397293272</v>
      </c>
    </row>
    <row r="73" spans="1:45">
      <c r="A73">
        <f t="shared" si="40"/>
        <v>5.8000000000000045E-2</v>
      </c>
      <c r="B73" s="7">
        <f t="shared" si="10"/>
        <v>0.18122410297239908</v>
      </c>
      <c r="C73" s="11">
        <f t="shared" si="41"/>
        <v>418.18555705944777</v>
      </c>
      <c r="D73" s="8">
        <f t="shared" si="11"/>
        <v>4.145435244161357E-4</v>
      </c>
      <c r="E73" s="2">
        <f t="shared" si="12"/>
        <v>4.1454352441613572E-2</v>
      </c>
      <c r="F73" s="7">
        <f t="shared" si="13"/>
        <v>0.55589171974522289</v>
      </c>
      <c r="G73" s="7">
        <f t="shared" si="14"/>
        <v>0.21273885350318469</v>
      </c>
      <c r="H73" s="7">
        <f t="shared" si="15"/>
        <v>0.16416082802547771</v>
      </c>
      <c r="I73" s="7">
        <f t="shared" si="16"/>
        <v>2.9108280254777071E-2</v>
      </c>
      <c r="J73" s="7">
        <f t="shared" si="42"/>
        <v>3.7685774946921435E-2</v>
      </c>
      <c r="K73" s="7">
        <f t="shared" si="17"/>
        <v>0.96231422505307851</v>
      </c>
      <c r="L73" s="7">
        <f t="shared" si="44"/>
        <v>0.18499268046709122</v>
      </c>
      <c r="M73" s="7">
        <f t="shared" si="18"/>
        <v>0.18499268046709122</v>
      </c>
      <c r="N73" s="7">
        <f t="shared" si="18"/>
        <v>0.36739183121019092</v>
      </c>
      <c r="O73" s="11">
        <f t="shared" si="43"/>
        <v>418.19309421443722</v>
      </c>
      <c r="P73" s="7">
        <f t="shared" si="19"/>
        <v>0.26712604564755832</v>
      </c>
      <c r="Q73" s="7">
        <f t="shared" si="45"/>
        <v>0.26283806269678567</v>
      </c>
      <c r="R73" s="7">
        <f t="shared" si="46"/>
        <v>0.26283806269678567</v>
      </c>
      <c r="S73" s="7">
        <f t="shared" si="47"/>
        <v>0.30003556891932676</v>
      </c>
      <c r="T73" s="7">
        <f t="shared" si="48"/>
        <v>3.7149519811095213</v>
      </c>
      <c r="U73" s="7">
        <f t="shared" si="24"/>
        <v>5.8233532966758796E-2</v>
      </c>
      <c r="V73" s="2">
        <f t="shared" si="1"/>
        <v>0.85152849767023253</v>
      </c>
      <c r="W73" s="2">
        <f t="shared" si="2"/>
        <v>9.0148169918124691E-3</v>
      </c>
      <c r="X73" s="5">
        <f t="shared" si="3"/>
        <v>3.4499557436440731E-2</v>
      </c>
      <c r="Y73" s="5">
        <f t="shared" si="4"/>
        <v>7.9865184314258625E-2</v>
      </c>
      <c r="Z73" s="5">
        <f t="shared" si="5"/>
        <v>4.7204484276806629E-3</v>
      </c>
      <c r="AA73" s="5">
        <f t="shared" si="25"/>
        <v>2.0371495159574947E-2</v>
      </c>
      <c r="AB73" s="11">
        <f t="shared" si="26"/>
        <v>539.90494960445835</v>
      </c>
      <c r="AC73" s="2">
        <f t="shared" si="49"/>
        <v>0.991273003192085</v>
      </c>
      <c r="AD73" s="2">
        <f t="shared" si="50"/>
        <v>1.9939056649994958E-3</v>
      </c>
      <c r="AE73" s="5">
        <f t="shared" si="51"/>
        <v>2.5435481413533145E-4</v>
      </c>
      <c r="AF73" s="5">
        <f t="shared" si="52"/>
        <v>1.9627395848543212E-4</v>
      </c>
      <c r="AG73" s="5">
        <f t="shared" si="6"/>
        <v>6.2644392247821461E-3</v>
      </c>
      <c r="AH73" s="5">
        <f t="shared" si="31"/>
        <v>1.8023145512583367E-5</v>
      </c>
      <c r="AI73" s="11">
        <f t="shared" si="7"/>
        <v>8.8833412901950091</v>
      </c>
      <c r="AJ73" s="2">
        <f t="shared" si="32"/>
        <v>7.0751402449698825E-2</v>
      </c>
      <c r="AK73" s="7">
        <f t="shared" si="33"/>
        <v>0.34015097331585969</v>
      </c>
      <c r="AL73" s="15">
        <f t="shared" si="8"/>
        <v>3.2255999999999991</v>
      </c>
      <c r="AM73" s="2">
        <f t="shared" si="9"/>
        <v>0.12629279782667654</v>
      </c>
      <c r="AN73" s="2">
        <f t="shared" si="34"/>
        <v>0</v>
      </c>
      <c r="AO73" s="2">
        <f t="shared" si="35"/>
        <v>3.1215135820862106E-3</v>
      </c>
      <c r="AP73" s="5">
        <f t="shared" si="36"/>
        <v>4.7783926046028956E-2</v>
      </c>
      <c r="AQ73" s="5">
        <f t="shared" si="37"/>
        <v>0.17207244518484455</v>
      </c>
      <c r="AR73" s="5">
        <f t="shared" si="38"/>
        <v>1.089683343464832E-3</v>
      </c>
      <c r="AS73" s="5">
        <f t="shared" si="39"/>
        <v>0.77593243184357552</v>
      </c>
    </row>
    <row r="74" spans="1:45">
      <c r="A74">
        <f t="shared" si="40"/>
        <v>5.9000000000000045E-2</v>
      </c>
      <c r="B74" s="7">
        <f t="shared" si="10"/>
        <v>0.18025733528161519</v>
      </c>
      <c r="C74" s="11">
        <f t="shared" si="41"/>
        <v>415.70608514877762</v>
      </c>
      <c r="D74" s="8">
        <f t="shared" si="11"/>
        <v>4.1206163655685424E-4</v>
      </c>
      <c r="E74" s="2">
        <f t="shared" si="12"/>
        <v>4.1206163655685427E-2</v>
      </c>
      <c r="F74" s="7">
        <f t="shared" si="13"/>
        <v>0.55637619553666307</v>
      </c>
      <c r="G74" s="7">
        <f t="shared" si="14"/>
        <v>0.21275239107332622</v>
      </c>
      <c r="H74" s="7">
        <f t="shared" si="15"/>
        <v>0.16387061636556854</v>
      </c>
      <c r="I74" s="7">
        <f t="shared" si="16"/>
        <v>2.9128586609989376E-2</v>
      </c>
      <c r="J74" s="7">
        <f t="shared" si="42"/>
        <v>3.7460148777895844E-2</v>
      </c>
      <c r="K74" s="7">
        <f t="shared" si="17"/>
        <v>0.96253985122210406</v>
      </c>
      <c r="L74" s="7">
        <f t="shared" si="44"/>
        <v>0.18400335015940483</v>
      </c>
      <c r="M74" s="7">
        <f t="shared" si="18"/>
        <v>0.18400335015940483</v>
      </c>
      <c r="N74" s="7">
        <f t="shared" si="18"/>
        <v>0.3653104702444207</v>
      </c>
      <c r="O74" s="11">
        <f t="shared" si="43"/>
        <v>415.71357717853328</v>
      </c>
      <c r="P74" s="7">
        <f t="shared" si="19"/>
        <v>0.2658055844845908</v>
      </c>
      <c r="Q74" s="7">
        <f t="shared" si="45"/>
        <v>0.26156299958322171</v>
      </c>
      <c r="R74" s="7">
        <f t="shared" si="46"/>
        <v>0.26156299958322171</v>
      </c>
      <c r="S74" s="7">
        <f t="shared" si="47"/>
        <v>0.29931797469607663</v>
      </c>
      <c r="T74" s="7">
        <f t="shared" si="48"/>
        <v>3.7188865019873263</v>
      </c>
      <c r="U74" s="7">
        <f t="shared" si="24"/>
        <v>5.8041212593185197E-2</v>
      </c>
      <c r="V74" s="2">
        <f t="shared" si="1"/>
        <v>0.85098136395861301</v>
      </c>
      <c r="W74" s="2">
        <f t="shared" si="2"/>
        <v>9.0711858515836723E-3</v>
      </c>
      <c r="X74" s="5">
        <f t="shared" si="3"/>
        <v>3.4687258284539217E-2</v>
      </c>
      <c r="Y74" s="5">
        <f t="shared" si="4"/>
        <v>8.0152646460645682E-2</v>
      </c>
      <c r="Z74" s="5">
        <f t="shared" si="5"/>
        <v>4.7491396082878137E-3</v>
      </c>
      <c r="AA74" s="5">
        <f t="shared" si="25"/>
        <v>2.0358405836330459E-2</v>
      </c>
      <c r="AB74" s="11">
        <f t="shared" si="26"/>
        <v>540.17462049206063</v>
      </c>
      <c r="AC74" s="2">
        <f t="shared" si="49"/>
        <v>0.99121524813679429</v>
      </c>
      <c r="AD74" s="2">
        <f t="shared" si="50"/>
        <v>2.0075463952109046E-3</v>
      </c>
      <c r="AE74" s="5">
        <f t="shared" si="51"/>
        <v>2.5588819171758383E-4</v>
      </c>
      <c r="AF74" s="5">
        <f t="shared" si="52"/>
        <v>1.9709557897743655E-4</v>
      </c>
      <c r="AG74" s="5">
        <f t="shared" si="6"/>
        <v>6.3061996018791986E-3</v>
      </c>
      <c r="AH74" s="5">
        <f t="shared" si="31"/>
        <v>1.8022095420668991E-5</v>
      </c>
      <c r="AI74" s="11">
        <f t="shared" si="7"/>
        <v>8.9457903377310313</v>
      </c>
      <c r="AJ74" s="2">
        <f t="shared" si="32"/>
        <v>7.0333687097857311E-2</v>
      </c>
      <c r="AK74" s="7">
        <f t="shared" si="33"/>
        <v>0.33814272643200627</v>
      </c>
      <c r="AL74" s="15">
        <f t="shared" si="8"/>
        <v>3.2087999999999992</v>
      </c>
      <c r="AM74" s="2">
        <f t="shared" si="9"/>
        <v>0.12623854614361379</v>
      </c>
      <c r="AN74" s="2">
        <f t="shared" si="34"/>
        <v>0</v>
      </c>
      <c r="AO74" s="2">
        <f t="shared" si="35"/>
        <v>3.139754550015392E-3</v>
      </c>
      <c r="AP74" s="5">
        <f t="shared" si="36"/>
        <v>4.8024361448807666E-2</v>
      </c>
      <c r="AQ74" s="5">
        <f t="shared" si="37"/>
        <v>0.17262155221956654</v>
      </c>
      <c r="AR74" s="5">
        <f t="shared" si="38"/>
        <v>1.0958605954976845E-3</v>
      </c>
      <c r="AS74" s="5">
        <f t="shared" si="39"/>
        <v>0.77511847118611277</v>
      </c>
    </row>
    <row r="75" spans="1:45">
      <c r="A75">
        <f t="shared" si="40"/>
        <v>6.0000000000000046E-2</v>
      </c>
      <c r="B75" s="7">
        <f t="shared" si="10"/>
        <v>0.17928851063829782</v>
      </c>
      <c r="C75" s="11">
        <f t="shared" si="41"/>
        <v>413.22133776595723</v>
      </c>
      <c r="D75" s="8">
        <f t="shared" si="11"/>
        <v>4.0957446808510622E-4</v>
      </c>
      <c r="E75" s="2">
        <f t="shared" si="12"/>
        <v>4.0957446808510621E-2</v>
      </c>
      <c r="F75" s="7">
        <f t="shared" si="13"/>
        <v>0.55686170212765962</v>
      </c>
      <c r="G75" s="7">
        <f t="shared" si="14"/>
        <v>0.21276595744680848</v>
      </c>
      <c r="H75" s="7">
        <f t="shared" si="15"/>
        <v>0.16357978723404254</v>
      </c>
      <c r="I75" s="7">
        <f t="shared" si="16"/>
        <v>2.9148936170212768E-2</v>
      </c>
      <c r="J75" s="7">
        <f t="shared" si="42"/>
        <v>3.7234042553191481E-2</v>
      </c>
      <c r="K75" s="7">
        <f t="shared" si="17"/>
        <v>0.96276595744680848</v>
      </c>
      <c r="L75" s="7">
        <f t="shared" si="44"/>
        <v>0.18301191489361698</v>
      </c>
      <c r="M75" s="7">
        <f t="shared" si="18"/>
        <v>0.18301191489361698</v>
      </c>
      <c r="N75" s="7">
        <f t="shared" si="18"/>
        <v>0.36322468085106363</v>
      </c>
      <c r="O75" s="11">
        <f t="shared" si="43"/>
        <v>413.22878457446791</v>
      </c>
      <c r="P75" s="7">
        <f t="shared" si="19"/>
        <v>0.26448231382978715</v>
      </c>
      <c r="Q75" s="7">
        <f t="shared" si="45"/>
        <v>0.26028366838120742</v>
      </c>
      <c r="R75" s="7">
        <f t="shared" si="46"/>
        <v>0.26028366838120742</v>
      </c>
      <c r="S75" s="7">
        <f t="shared" si="47"/>
        <v>0.29859199952781712</v>
      </c>
      <c r="T75" s="7">
        <f t="shared" si="48"/>
        <v>3.7228292048751186</v>
      </c>
      <c r="U75" s="7">
        <f t="shared" si="24"/>
        <v>5.7847642486365453E-2</v>
      </c>
      <c r="V75" s="2">
        <f t="shared" si="1"/>
        <v>0.85042713182259955</v>
      </c>
      <c r="W75" s="2">
        <f t="shared" si="2"/>
        <v>9.1282860318360887E-3</v>
      </c>
      <c r="X75" s="5">
        <f t="shared" si="3"/>
        <v>3.4877394333120967E-2</v>
      </c>
      <c r="Y75" s="5">
        <f t="shared" si="4"/>
        <v>8.0443838094485201E-2</v>
      </c>
      <c r="Z75" s="5">
        <f t="shared" si="5"/>
        <v>4.7782030236375736E-3</v>
      </c>
      <c r="AA75" s="5">
        <f t="shared" si="25"/>
        <v>2.0345146694320564E-2</v>
      </c>
      <c r="AB75" s="11">
        <f t="shared" si="26"/>
        <v>540.4445609038786</v>
      </c>
      <c r="AC75" s="2">
        <f t="shared" si="49"/>
        <v>0.9911566748838061</v>
      </c>
      <c r="AD75" s="2">
        <f t="shared" si="50"/>
        <v>2.0213803693555658E-3</v>
      </c>
      <c r="AE75" s="5">
        <f t="shared" si="51"/>
        <v>2.5744329217761201E-4</v>
      </c>
      <c r="AF75" s="5">
        <f t="shared" si="52"/>
        <v>1.9792883910845258E-4</v>
      </c>
      <c r="AG75" s="5">
        <f t="shared" si="6"/>
        <v>6.3485515850999139E-3</v>
      </c>
      <c r="AH75" s="5">
        <f t="shared" si="31"/>
        <v>1.8021030452432841E-5</v>
      </c>
      <c r="AI75" s="11">
        <f t="shared" si="7"/>
        <v>9.0091236231493177</v>
      </c>
      <c r="AJ75" s="2">
        <f t="shared" si="32"/>
        <v>6.9915554557367504E-2</v>
      </c>
      <c r="AK75" s="7">
        <f t="shared" si="33"/>
        <v>0.33613247383349765</v>
      </c>
      <c r="AL75" s="15">
        <f t="shared" si="8"/>
        <v>3.1919999999999993</v>
      </c>
      <c r="AM75" s="2">
        <f t="shared" si="9"/>
        <v>0.12618424027727471</v>
      </c>
      <c r="AN75" s="2">
        <f t="shared" si="34"/>
        <v>0</v>
      </c>
      <c r="AO75" s="2">
        <f t="shared" si="35"/>
        <v>3.1582170508726664E-3</v>
      </c>
      <c r="AP75" s="5">
        <f t="shared" si="36"/>
        <v>4.8267716891740045E-2</v>
      </c>
      <c r="AQ75" s="5">
        <f t="shared" si="37"/>
        <v>0.17317732805002953</v>
      </c>
      <c r="AR75" s="5">
        <f t="shared" si="38"/>
        <v>1.1021128690280647E-3</v>
      </c>
      <c r="AS75" s="5">
        <f t="shared" si="39"/>
        <v>0.77429462513832981</v>
      </c>
    </row>
    <row r="76" spans="1:45">
      <c r="A76">
        <f t="shared" si="40"/>
        <v>6.1000000000000047E-2</v>
      </c>
      <c r="B76" s="7">
        <f t="shared" si="10"/>
        <v>0.17831762247071345</v>
      </c>
      <c r="C76" s="11">
        <f t="shared" si="41"/>
        <v>410.73129805644277</v>
      </c>
      <c r="D76" s="8">
        <f t="shared" si="11"/>
        <v>4.0708200212992521E-4</v>
      </c>
      <c r="E76" s="2">
        <f t="shared" si="12"/>
        <v>4.0708200212992519E-2</v>
      </c>
      <c r="F76" s="7">
        <f t="shared" si="13"/>
        <v>0.55734824281150164</v>
      </c>
      <c r="G76" s="7">
        <f t="shared" si="14"/>
        <v>0.21277955271565491</v>
      </c>
      <c r="H76" s="7">
        <f t="shared" si="15"/>
        <v>0.16328833865814696</v>
      </c>
      <c r="I76" s="7">
        <f t="shared" si="16"/>
        <v>2.9169329073482433E-2</v>
      </c>
      <c r="J76" s="7">
        <f t="shared" si="42"/>
        <v>3.7007454739084122E-2</v>
      </c>
      <c r="K76" s="7">
        <f t="shared" si="17"/>
        <v>0.96299254526091582</v>
      </c>
      <c r="L76" s="7">
        <f t="shared" si="44"/>
        <v>0.18201836794462187</v>
      </c>
      <c r="M76" s="7">
        <f t="shared" si="18"/>
        <v>0.18201836794462187</v>
      </c>
      <c r="N76" s="7">
        <f t="shared" si="18"/>
        <v>0.36113444888178897</v>
      </c>
      <c r="O76" s="11">
        <f t="shared" si="43"/>
        <v>410.73869954739064</v>
      </c>
      <c r="P76" s="7">
        <f t="shared" si="19"/>
        <v>0.26315622470713518</v>
      </c>
      <c r="Q76" s="7">
        <f t="shared" si="45"/>
        <v>0.25900005311951396</v>
      </c>
      <c r="R76" s="7">
        <f t="shared" si="46"/>
        <v>0.25900005311951396</v>
      </c>
      <c r="S76" s="7">
        <f t="shared" si="47"/>
        <v>0.29785754842165724</v>
      </c>
      <c r="T76" s="7">
        <f t="shared" si="48"/>
        <v>3.7267801118597412</v>
      </c>
      <c r="U76" s="7">
        <f t="shared" si="24"/>
        <v>5.7652814477708966E-2</v>
      </c>
      <c r="V76" s="2">
        <f t="shared" si="1"/>
        <v>0.84986566221951598</v>
      </c>
      <c r="W76" s="2">
        <f t="shared" si="2"/>
        <v>9.1861318575453647E-3</v>
      </c>
      <c r="X76" s="5">
        <f t="shared" si="3"/>
        <v>3.5070013282460365E-2</v>
      </c>
      <c r="Y76" s="5">
        <f t="shared" si="4"/>
        <v>8.0738832268314756E-2</v>
      </c>
      <c r="Z76" s="5">
        <f t="shared" si="5"/>
        <v>4.8076459649979471E-3</v>
      </c>
      <c r="AA76" s="5">
        <f t="shared" si="25"/>
        <v>2.0331714407165462E-2</v>
      </c>
      <c r="AB76" s="11">
        <f t="shared" si="26"/>
        <v>540.71477124418061</v>
      </c>
      <c r="AC76" s="2">
        <f t="shared" si="49"/>
        <v>0.99109726592236169</v>
      </c>
      <c r="AD76" s="2">
        <f t="shared" si="50"/>
        <v>2.0354117231673051E-3</v>
      </c>
      <c r="AE76" s="5">
        <f t="shared" si="51"/>
        <v>2.5902058042025889E-4</v>
      </c>
      <c r="AF76" s="5">
        <f t="shared" si="52"/>
        <v>1.9877398798564744E-4</v>
      </c>
      <c r="AG76" s="5">
        <f t="shared" si="6"/>
        <v>6.3915078357755801E-3</v>
      </c>
      <c r="AH76" s="5">
        <f t="shared" si="31"/>
        <v>1.8019950289497491E-5</v>
      </c>
      <c r="AI76" s="11">
        <f t="shared" si="7"/>
        <v>9.0733600607063067</v>
      </c>
      <c r="AJ76" s="2">
        <f t="shared" si="32"/>
        <v>6.9497004208887311E-2</v>
      </c>
      <c r="AK76" s="7">
        <f t="shared" si="33"/>
        <v>0.33412021254272745</v>
      </c>
      <c r="AL76" s="15">
        <f t="shared" si="8"/>
        <v>3.1751999999999994</v>
      </c>
      <c r="AM76" s="2">
        <f t="shared" si="9"/>
        <v>0.12612988014722096</v>
      </c>
      <c r="AN76" s="2">
        <f t="shared" si="34"/>
        <v>0</v>
      </c>
      <c r="AO76" s="2">
        <f t="shared" si="35"/>
        <v>3.176905145024239E-3</v>
      </c>
      <c r="AP76" s="5">
        <f t="shared" si="36"/>
        <v>4.8514045894781137E-2</v>
      </c>
      <c r="AQ76" s="5">
        <f t="shared" si="37"/>
        <v>0.17373989490525432</v>
      </c>
      <c r="AR76" s="5">
        <f t="shared" si="38"/>
        <v>1.1084415390874673E-3</v>
      </c>
      <c r="AS76" s="5">
        <f t="shared" si="39"/>
        <v>0.77346071251585291</v>
      </c>
    </row>
    <row r="77" spans="1:45">
      <c r="A77">
        <f t="shared" si="40"/>
        <v>6.2000000000000048E-2</v>
      </c>
      <c r="B77" s="7">
        <f t="shared" si="10"/>
        <v>0.17734466417910438</v>
      </c>
      <c r="C77" s="11">
        <f t="shared" si="41"/>
        <v>408.23594909381637</v>
      </c>
      <c r="D77" s="8">
        <f t="shared" si="11"/>
        <v>4.0458422174840066E-4</v>
      </c>
      <c r="E77" s="2">
        <f t="shared" si="12"/>
        <v>4.0458422174840067E-2</v>
      </c>
      <c r="F77" s="7">
        <f t="shared" si="13"/>
        <v>0.55783582089552242</v>
      </c>
      <c r="G77" s="7">
        <f t="shared" si="14"/>
        <v>0.21279317697228139</v>
      </c>
      <c r="H77" s="7">
        <f t="shared" si="15"/>
        <v>0.1629962686567164</v>
      </c>
      <c r="I77" s="7">
        <f t="shared" si="16"/>
        <v>2.9189765458422178E-2</v>
      </c>
      <c r="J77" s="7">
        <f t="shared" si="42"/>
        <v>3.6780383795309159E-2</v>
      </c>
      <c r="K77" s="7">
        <f t="shared" si="17"/>
        <v>0.96321961620469077</v>
      </c>
      <c r="L77" s="7">
        <f t="shared" si="44"/>
        <v>0.18102270255863534</v>
      </c>
      <c r="M77" s="7">
        <f t="shared" si="18"/>
        <v>0.18102270255863534</v>
      </c>
      <c r="N77" s="7">
        <f t="shared" si="18"/>
        <v>0.3590397601279316</v>
      </c>
      <c r="O77" s="11">
        <f t="shared" si="43"/>
        <v>408.24330517057541</v>
      </c>
      <c r="P77" s="7">
        <f t="shared" si="19"/>
        <v>0.26182730810234534</v>
      </c>
      <c r="Q77" s="7">
        <f t="shared" si="45"/>
        <v>0.2577121377541276</v>
      </c>
      <c r="R77" s="7">
        <f t="shared" si="46"/>
        <v>0.2577121377541276</v>
      </c>
      <c r="S77" s="7">
        <f t="shared" si="47"/>
        <v>0.29711452507136177</v>
      </c>
      <c r="T77" s="7">
        <f t="shared" si="48"/>
        <v>3.7307392450056565</v>
      </c>
      <c r="U77" s="7">
        <f t="shared" si="24"/>
        <v>5.7456720336084288E-2</v>
      </c>
      <c r="V77" s="2">
        <f t="shared" si="1"/>
        <v>0.84929681245142963</v>
      </c>
      <c r="W77" s="2">
        <f t="shared" si="2"/>
        <v>9.2447380302727433E-3</v>
      </c>
      <c r="X77" s="5">
        <f t="shared" si="3"/>
        <v>3.5265164086812024E-2</v>
      </c>
      <c r="Y77" s="5">
        <f t="shared" si="4"/>
        <v>8.1037703955131268E-2</v>
      </c>
      <c r="Z77" s="5">
        <f t="shared" si="5"/>
        <v>4.8374759153151977E-3</v>
      </c>
      <c r="AA77" s="5">
        <f t="shared" si="25"/>
        <v>2.0318105561038993E-2</v>
      </c>
      <c r="AB77" s="11">
        <f t="shared" si="26"/>
        <v>540.98525191804401</v>
      </c>
      <c r="AC77" s="2">
        <f t="shared" si="49"/>
        <v>0.99103700323843424</v>
      </c>
      <c r="AD77" s="2">
        <f t="shared" si="50"/>
        <v>2.0496447112431262E-3</v>
      </c>
      <c r="AE77" s="5">
        <f t="shared" si="51"/>
        <v>2.6062053471197829E-4</v>
      </c>
      <c r="AF77" s="5">
        <f t="shared" si="52"/>
        <v>1.9963128187565994E-4</v>
      </c>
      <c r="AG77" s="5">
        <f t="shared" si="6"/>
        <v>6.4350813791308331E-3</v>
      </c>
      <c r="AH77" s="5">
        <f t="shared" si="31"/>
        <v>1.8018854604335174E-5</v>
      </c>
      <c r="AI77" s="11">
        <f t="shared" si="7"/>
        <v>9.1385191079786345</v>
      </c>
      <c r="AJ77" s="2">
        <f t="shared" si="32"/>
        <v>6.9078035432019819E-2</v>
      </c>
      <c r="AK77" s="7">
        <f t="shared" si="33"/>
        <v>0.33210593957701839</v>
      </c>
      <c r="AL77" s="15">
        <f t="shared" si="8"/>
        <v>3.1583999999999994</v>
      </c>
      <c r="AM77" s="2">
        <f t="shared" si="9"/>
        <v>0.12607546567287711</v>
      </c>
      <c r="AN77" s="2">
        <f t="shared" si="34"/>
        <v>0</v>
      </c>
      <c r="AO77" s="2">
        <f t="shared" si="35"/>
        <v>3.1958229926734995E-3</v>
      </c>
      <c r="AP77" s="5">
        <f t="shared" si="36"/>
        <v>4.8763403293846555E-2</v>
      </c>
      <c r="AQ77" s="5">
        <f t="shared" si="37"/>
        <v>0.17430937801965579</v>
      </c>
      <c r="AR77" s="5">
        <f t="shared" si="38"/>
        <v>1.1148480145169667E-3</v>
      </c>
      <c r="AS77" s="5">
        <f t="shared" si="39"/>
        <v>0.77261654767930732</v>
      </c>
    </row>
    <row r="78" spans="1:45">
      <c r="A78">
        <f t="shared" si="40"/>
        <v>6.3000000000000042E-2</v>
      </c>
      <c r="B78" s="7">
        <f t="shared" si="10"/>
        <v>0.17636962913553889</v>
      </c>
      <c r="C78" s="11">
        <f t="shared" si="41"/>
        <v>405.73527387940209</v>
      </c>
      <c r="D78" s="8">
        <f t="shared" si="11"/>
        <v>4.020811099252933E-4</v>
      </c>
      <c r="E78" s="2">
        <f t="shared" si="12"/>
        <v>4.0208110992529328E-2</v>
      </c>
      <c r="F78" s="7">
        <f t="shared" si="13"/>
        <v>0.55832443970117396</v>
      </c>
      <c r="G78" s="7">
        <f t="shared" si="14"/>
        <v>0.21280683030949837</v>
      </c>
      <c r="H78" s="7">
        <f t="shared" si="15"/>
        <v>0.16270357524012807</v>
      </c>
      <c r="I78" s="7">
        <f t="shared" si="16"/>
        <v>2.9210245464247598E-2</v>
      </c>
      <c r="J78" s="7">
        <f t="shared" si="42"/>
        <v>3.6552828175026669E-2</v>
      </c>
      <c r="K78" s="7">
        <f t="shared" si="17"/>
        <v>0.9634471718249733</v>
      </c>
      <c r="L78" s="7">
        <f t="shared" si="44"/>
        <v>0.18002491195304157</v>
      </c>
      <c r="M78" s="7">
        <f t="shared" si="18"/>
        <v>0.18002491195304157</v>
      </c>
      <c r="N78" s="7">
        <f t="shared" si="18"/>
        <v>0.35694060032017061</v>
      </c>
      <c r="O78" s="11">
        <f t="shared" si="43"/>
        <v>405.74258444503715</v>
      </c>
      <c r="P78" s="7">
        <f t="shared" si="19"/>
        <v>0.26049555496264665</v>
      </c>
      <c r="Q78" s="7">
        <f t="shared" si="45"/>
        <v>0.25641990616784943</v>
      </c>
      <c r="R78" s="7">
        <f t="shared" si="46"/>
        <v>0.25641990616784943</v>
      </c>
      <c r="S78" s="7">
        <f t="shared" si="47"/>
        <v>0.29636283183517659</v>
      </c>
      <c r="T78" s="7">
        <f t="shared" si="48"/>
        <v>3.7347066263506008</v>
      </c>
      <c r="U78" s="7">
        <f t="shared" si="24"/>
        <v>5.7259351767255252E-2</v>
      </c>
      <c r="V78" s="2">
        <f t="shared" si="1"/>
        <v>0.84872043604424063</v>
      </c>
      <c r="W78" s="2">
        <f t="shared" si="2"/>
        <v>9.3041196406218989E-3</v>
      </c>
      <c r="X78" s="5">
        <f t="shared" si="3"/>
        <v>3.5462896995890399E-2</v>
      </c>
      <c r="Y78" s="5">
        <f t="shared" si="4"/>
        <v>8.1340530111916665E-2</v>
      </c>
      <c r="Z78" s="5">
        <f t="shared" si="5"/>
        <v>4.867700555554264E-3</v>
      </c>
      <c r="AA78" s="5">
        <f t="shared" si="25"/>
        <v>2.0304316651776094E-2</v>
      </c>
      <c r="AB78" s="11">
        <f t="shared" si="26"/>
        <v>541.25600333135742</v>
      </c>
      <c r="AC78" s="2">
        <f t="shared" si="49"/>
        <v>0.99097586829651629</v>
      </c>
      <c r="AD78" s="2">
        <f t="shared" si="50"/>
        <v>2.0640837113443506E-3</v>
      </c>
      <c r="AE78" s="5">
        <f t="shared" si="51"/>
        <v>2.6224364716433368E-4</v>
      </c>
      <c r="AF78" s="5">
        <f t="shared" si="52"/>
        <v>2.0050098446367082E-4</v>
      </c>
      <c r="AG78" s="5">
        <f t="shared" si="6"/>
        <v>6.4792856174513865E-3</v>
      </c>
      <c r="AH78" s="5">
        <f t="shared" si="31"/>
        <v>1.8017743059936664E-5</v>
      </c>
      <c r="AI78" s="11">
        <f t="shared" si="7"/>
        <v>9.2046207855131179</v>
      </c>
      <c r="AJ78" s="2">
        <f t="shared" si="32"/>
        <v>6.8658647605317327E-2</v>
      </c>
      <c r="AK78" s="7">
        <f t="shared" si="33"/>
        <v>0.33008965194864098</v>
      </c>
      <c r="AL78" s="15">
        <f t="shared" si="8"/>
        <v>3.1415999999999995</v>
      </c>
      <c r="AM78" s="2">
        <f t="shared" si="9"/>
        <v>0.12602099677353132</v>
      </c>
      <c r="AN78" s="2">
        <f t="shared" si="34"/>
        <v>0</v>
      </c>
      <c r="AO78" s="2">
        <f t="shared" si="35"/>
        <v>3.2149748569485228E-3</v>
      </c>
      <c r="AP78" s="5">
        <f t="shared" si="36"/>
        <v>4.9015845281508964E-2</v>
      </c>
      <c r="AQ78" s="5">
        <f t="shared" si="37"/>
        <v>0.17488590572598614</v>
      </c>
      <c r="AR78" s="5">
        <f t="shared" si="38"/>
        <v>1.1213337390127889E-3</v>
      </c>
      <c r="AS78" s="5">
        <f t="shared" si="39"/>
        <v>0.77176194039654367</v>
      </c>
    </row>
    <row r="79" spans="1:45">
      <c r="A79">
        <f t="shared" si="40"/>
        <v>6.4000000000000043E-2</v>
      </c>
      <c r="B79" s="7">
        <f t="shared" si="10"/>
        <v>0.17539251068376061</v>
      </c>
      <c r="C79" s="11">
        <f t="shared" si="41"/>
        <v>403.22925534188016</v>
      </c>
      <c r="D79" s="8">
        <f t="shared" si="11"/>
        <v>3.9957264957264942E-4</v>
      </c>
      <c r="E79" s="2">
        <f t="shared" si="12"/>
        <v>3.995726495726494E-2</v>
      </c>
      <c r="F79" s="7">
        <f t="shared" si="13"/>
        <v>0.55881410256410258</v>
      </c>
      <c r="G79" s="7">
        <f t="shared" si="14"/>
        <v>0.21282051282051279</v>
      </c>
      <c r="H79" s="7">
        <f t="shared" si="15"/>
        <v>0.16241025641025642</v>
      </c>
      <c r="I79" s="7">
        <f t="shared" si="16"/>
        <v>2.923076923076923E-2</v>
      </c>
      <c r="J79" s="7">
        <f t="shared" si="42"/>
        <v>3.6324786324786314E-2</v>
      </c>
      <c r="K79" s="7">
        <f t="shared" si="17"/>
        <v>0.9636752136752138</v>
      </c>
      <c r="L79" s="7">
        <f t="shared" si="44"/>
        <v>0.17902498931623925</v>
      </c>
      <c r="M79" s="7">
        <f t="shared" si="18"/>
        <v>0.17902498931623925</v>
      </c>
      <c r="N79" s="7">
        <f t="shared" si="18"/>
        <v>0.35483695512820496</v>
      </c>
      <c r="O79" s="11">
        <f t="shared" si="43"/>
        <v>403.23652029914513</v>
      </c>
      <c r="P79" s="7">
        <f t="shared" si="19"/>
        <v>0.25916095619658114</v>
      </c>
      <c r="Q79" s="7">
        <f t="shared" si="45"/>
        <v>0.25512334216989258</v>
      </c>
      <c r="R79" s="7">
        <f t="shared" si="46"/>
        <v>0.25512334216989258</v>
      </c>
      <c r="S79" s="7">
        <f t="shared" si="47"/>
        <v>0.29560236971320686</v>
      </c>
      <c r="T79" s="7">
        <f t="shared" si="48"/>
        <v>3.7386822779010371</v>
      </c>
      <c r="U79" s="7">
        <f t="shared" si="24"/>
        <v>5.7060700413311176E-2</v>
      </c>
      <c r="V79" s="2">
        <f t="shared" ref="V79:V142" si="53">($D79*$B$2/$L79)</f>
        <v>0.84813638262194091</v>
      </c>
      <c r="W79" s="2">
        <f t="shared" ref="W79:W142" si="54">($F79*$B$3/$L79)</f>
        <v>9.3642921811934923E-3</v>
      </c>
      <c r="X79" s="5">
        <f t="shared" ref="X79:X142" si="55">($G79*$B$4/$L79)</f>
        <v>3.5663263598006756E-2</v>
      </c>
      <c r="Y79" s="5">
        <f t="shared" ref="Y79:Y142" si="56">($H79*$B$5/$L79)</f>
        <v>8.1647389745701737E-2</v>
      </c>
      <c r="Z79" s="5">
        <f t="shared" ref="Z79:Z142" si="57">($I79*$B$6/$L79)</f>
        <v>4.8983277712924943E-3</v>
      </c>
      <c r="AA79" s="5">
        <f t="shared" si="25"/>
        <v>2.0290344081864618E-2</v>
      </c>
      <c r="AB79" s="11">
        <f t="shared" ref="AB79:AB142" si="58">Q79*V79/D79</f>
        <v>541.52702589082173</v>
      </c>
      <c r="AC79" s="2">
        <f t="shared" si="49"/>
        <v>0.9909138420206145</v>
      </c>
      <c r="AD79" s="2">
        <f t="shared" si="50"/>
        <v>2.078733228885893E-3</v>
      </c>
      <c r="AE79" s="5">
        <f t="shared" si="51"/>
        <v>2.63890424238645E-4</v>
      </c>
      <c r="AF79" s="5">
        <f t="shared" si="52"/>
        <v>2.0138336712380455E-4</v>
      </c>
      <c r="AG79" s="5">
        <f t="shared" ref="AG79:AG142" si="59">(I79*$C$6/$O79)</f>
        <v>6.5241343438277059E-3</v>
      </c>
      <c r="AH79" s="5">
        <f t="shared" si="31"/>
        <v>1.8016615309465721E-5</v>
      </c>
      <c r="AI79" s="11">
        <f t="shared" ref="AI79:AI142" si="60">0.001*T79*AC79/D79</f>
        <v>9.2716856973357906</v>
      </c>
      <c r="AJ79" s="2">
        <f t="shared" si="32"/>
        <v>6.8238840106285614E-2</v>
      </c>
      <c r="AK79" s="7">
        <f t="shared" si="33"/>
        <v>0.32807134666483467</v>
      </c>
      <c r="AL79" s="15">
        <f t="shared" ref="AL79:AL142" si="61">AL$3-AL$3*A79/AL$6</f>
        <v>3.1247999999999996</v>
      </c>
      <c r="AM79" s="2">
        <f t="shared" ref="AM79:AM142" si="62">AM$9+AK79*(EXP(0.00000000001666*1600000000)-1)</f>
        <v>0.12596647336833583</v>
      </c>
      <c r="AN79" s="2">
        <f t="shared" si="34"/>
        <v>0</v>
      </c>
      <c r="AO79" s="2">
        <f t="shared" si="35"/>
        <v>3.2343651071048631E-3</v>
      </c>
      <c r="AP79" s="5">
        <f t="shared" si="36"/>
        <v>4.927142944921431E-2</v>
      </c>
      <c r="AQ79" s="5">
        <f t="shared" si="37"/>
        <v>0.17546960955174817</v>
      </c>
      <c r="AR79" s="5">
        <f t="shared" si="38"/>
        <v>1.1279001922109302E-3</v>
      </c>
      <c r="AS79" s="5">
        <f t="shared" si="39"/>
        <v>0.77089669569972175</v>
      </c>
    </row>
    <row r="80" spans="1:45">
      <c r="A80">
        <f t="shared" si="40"/>
        <v>6.5000000000000044E-2</v>
      </c>
      <c r="B80" s="7">
        <f t="shared" ref="B80:B143" si="63">(B$9-B$10*A80)/(1-A80)</f>
        <v>0.17441330213903736</v>
      </c>
      <c r="C80" s="11">
        <f t="shared" si="41"/>
        <v>400.71787633689814</v>
      </c>
      <c r="D80" s="8">
        <f t="shared" ref="D80:D143" si="64">($G$2-$A80*$H$2)/(1-$A80)</f>
        <v>3.9705882352941159E-4</v>
      </c>
      <c r="E80" s="2">
        <f t="shared" ref="E80:E143" si="65">100*D80</f>
        <v>3.970588235294116E-2</v>
      </c>
      <c r="F80" s="7">
        <f t="shared" ref="F80:F143" si="66">($G$3-$A80*$H$3)/(1-$A80)</f>
        <v>0.55930481283422462</v>
      </c>
      <c r="G80" s="7">
        <f t="shared" ref="G80:G143" si="67">($G$4-$A80*$H$4)/(1-$A80)</f>
        <v>0.21283422459893045</v>
      </c>
      <c r="H80" s="7">
        <f t="shared" ref="H80:H143" si="68">($G$5-$A80*$H$5)/(1-$A80)</f>
        <v>0.1621163101604278</v>
      </c>
      <c r="I80" s="7">
        <f t="shared" ref="I80:I143" si="69">($G$6-$A80*$H$6)/(1-$A80)</f>
        <v>2.9251336898395722E-2</v>
      </c>
      <c r="J80" s="7">
        <f t="shared" si="42"/>
        <v>3.609625668449197E-2</v>
      </c>
      <c r="K80" s="7">
        <f t="shared" ref="K80:K143" si="70">SUM(D80,F80:I80)</f>
        <v>0.96390374331550799</v>
      </c>
      <c r="L80" s="7">
        <f t="shared" si="44"/>
        <v>0.17802292780748658</v>
      </c>
      <c r="M80" s="7">
        <f t="shared" ref="M80:N143" si="71">$D80*M$2+$F80*M$3+$G80*M$4+$H80*M$5+$I80*M$6+$J80*M$7</f>
        <v>0.17802292780748658</v>
      </c>
      <c r="N80" s="7">
        <f t="shared" si="71"/>
        <v>0.35272881016042767</v>
      </c>
      <c r="O80" s="11">
        <f t="shared" si="43"/>
        <v>400.72509558823509</v>
      </c>
      <c r="P80" s="7">
        <f t="shared" ref="P80:P143" si="72">$D80*D$2+$F80*D$3+$G80*D$4+$H80*D$5+$I80*D$6+$J80*D$7</f>
        <v>0.25782350267379672</v>
      </c>
      <c r="Q80" s="7">
        <f t="shared" ref="Q80:Q111" si="73">J$2*L80/(L80+$A80*(1-L80))</f>
        <v>0.25382242949547712</v>
      </c>
      <c r="R80" s="7">
        <f t="shared" ref="R80:R111" si="74">$J$2*M80/(M80+$A80*(1-M80))</f>
        <v>0.25382242949547712</v>
      </c>
      <c r="S80" s="7">
        <f t="shared" ref="S80:S111" si="75">$J$2*N80/(N80+$A80*(1-N80))</f>
        <v>0.29483303832433783</v>
      </c>
      <c r="T80" s="7">
        <f t="shared" ref="T80:T111" si="76">K$2*O80/(O80+A80*(1-O80))</f>
        <v>3.7426662216273758</v>
      </c>
      <c r="U80" s="7">
        <f t="shared" ref="U80:U143" si="77">L$2*P80/(P80+$A80*(1-P80))</f>
        <v>5.6860757852090993E-2</v>
      </c>
      <c r="V80" s="2">
        <f t="shared" si="53"/>
        <v>0.8475444977758152</v>
      </c>
      <c r="W80" s="2">
        <f t="shared" si="54"/>
        <v>9.4252715600608768E-3</v>
      </c>
      <c r="X80" s="5">
        <f t="shared" si="55"/>
        <v>3.5866316864941468E-2</v>
      </c>
      <c r="Y80" s="5">
        <f t="shared" si="56"/>
        <v>8.1958363982287646E-2</v>
      </c>
      <c r="Z80" s="5">
        <f t="shared" si="57"/>
        <v>4.9293656595786398E-3</v>
      </c>
      <c r="AA80" s="5">
        <f t="shared" ref="AA80:AA143" si="78">($J80*$B$7/$L80)</f>
        <v>2.0276184157316156E-2</v>
      </c>
      <c r="AB80" s="11">
        <f t="shared" si="58"/>
        <v>541.79832000395345</v>
      </c>
      <c r="AC80" s="2">
        <f t="shared" ref="AC80:AC111" si="79">(D80*$C$2/$O80)</f>
        <v>0.9908509047744023</v>
      </c>
      <c r="AD80" s="2">
        <f t="shared" ref="AD80:AD111" si="80">(F80*$C$3/$O80)</f>
        <v>2.0935979016233289E-3</v>
      </c>
      <c r="AE80" s="5">
        <f t="shared" ref="AE80:AE111" si="81">(G80*$C$4/$O80)</f>
        <v>2.6556138727287017E-4</v>
      </c>
      <c r="AF80" s="5">
        <f t="shared" ref="AF80:AF111" si="82">(H80*$C$5/$O80)</f>
        <v>2.0227870920144509E-4</v>
      </c>
      <c r="AG80" s="5">
        <f t="shared" si="59"/>
        <v>6.5696417565042223E-3</v>
      </c>
      <c r="AH80" s="5">
        <f t="shared" ref="AH80:AH143" si="83">(J80*$C$7/$O80)</f>
        <v>1.8015470995898227E-5</v>
      </c>
      <c r="AI80" s="11">
        <f t="shared" si="60"/>
        <v>9.3397350523640554</v>
      </c>
      <c r="AJ80" s="2">
        <f t="shared" ref="AJ80:AJ143" si="84">Q80/T80</f>
        <v>6.7818612311388735E-2</v>
      </c>
      <c r="AK80" s="7">
        <f t="shared" ref="AK80:AK143" si="85">0.625*AJ80/0.13</f>
        <v>0.32605102072783043</v>
      </c>
      <c r="AL80" s="15">
        <f t="shared" si="61"/>
        <v>3.1079999999999997</v>
      </c>
      <c r="AM80" s="2">
        <f t="shared" si="62"/>
        <v>0.12591189537630751</v>
      </c>
      <c r="AN80" s="2">
        <f t="shared" ref="AN80:AN143" si="86">($D80*$D$2/$P80)</f>
        <v>0</v>
      </c>
      <c r="AO80" s="2">
        <f t="shared" ref="AO80:AO143" si="87">($F80*$D$3/$P80)</f>
        <v>3.2539982218486954E-3</v>
      </c>
      <c r="AP80" s="5">
        <f t="shared" ref="AP80:AP143" si="88">($G80*$D$4/$P80)</f>
        <v>4.9530214831084447E-2</v>
      </c>
      <c r="AQ80" s="5">
        <f t="shared" ref="AQ80:AQ143" si="89">($H80*$D$5/$P80)</f>
        <v>0.17606062431923183</v>
      </c>
      <c r="AR80" s="5">
        <f t="shared" ref="AR80:AR143" si="90">($I80*$D$6/$P80)</f>
        <v>1.1345488908125292E-3</v>
      </c>
      <c r="AS80" s="5">
        <f t="shared" ref="AS80:AS143" si="91">($J80*$D$7/$P80)</f>
        <v>0.77002061373702257</v>
      </c>
    </row>
    <row r="81" spans="1:45">
      <c r="A81">
        <f t="shared" ref="A81:A144" si="92">A80+0.001</f>
        <v>6.6000000000000045E-2</v>
      </c>
      <c r="B81" s="7">
        <f t="shared" si="63"/>
        <v>0.1734319967880085</v>
      </c>
      <c r="C81" s="11">
        <f t="shared" ref="C81:C144" si="93">(C$9-C$10*A81)/(1-A81)</f>
        <v>398.2011196466807</v>
      </c>
      <c r="D81" s="8">
        <f t="shared" si="64"/>
        <v>3.9453961456102762E-4</v>
      </c>
      <c r="E81" s="2">
        <f t="shared" si="65"/>
        <v>3.9453961456102762E-2</v>
      </c>
      <c r="F81" s="7">
        <f t="shared" si="66"/>
        <v>0.55979657387580295</v>
      </c>
      <c r="G81" s="7">
        <f t="shared" si="67"/>
        <v>0.212847965738758</v>
      </c>
      <c r="H81" s="7">
        <f t="shared" si="68"/>
        <v>0.16182173447537473</v>
      </c>
      <c r="I81" s="7">
        <f t="shared" si="69"/>
        <v>2.9271948608137047E-2</v>
      </c>
      <c r="J81" s="7">
        <f t="shared" ref="J81:J144" si="94">($G$7-$A81*$H$7)/(1-$A81)</f>
        <v>3.5867237687366153E-2</v>
      </c>
      <c r="K81" s="7">
        <f t="shared" si="70"/>
        <v>0.96413276231263378</v>
      </c>
      <c r="L81" s="7">
        <f t="shared" si="44"/>
        <v>0.17701872055674506</v>
      </c>
      <c r="M81" s="7">
        <f t="shared" si="71"/>
        <v>0.17701872055674506</v>
      </c>
      <c r="N81" s="7">
        <f t="shared" si="71"/>
        <v>0.35061615096359722</v>
      </c>
      <c r="O81" s="11">
        <f t="shared" ref="O81:O144" si="95">$D81*C$2+$F81*C$3+$G81*C$4+$H81*C$5+$I81*C$6+$J81*C$7</f>
        <v>398.20829309421822</v>
      </c>
      <c r="P81" s="7">
        <f t="shared" si="72"/>
        <v>0.25648318522483937</v>
      </c>
      <c r="Q81" s="7">
        <f t="shared" si="73"/>
        <v>0.25251715180542184</v>
      </c>
      <c r="R81" s="7">
        <f t="shared" si="74"/>
        <v>0.25251715180542184</v>
      </c>
      <c r="S81" s="7">
        <f t="shared" si="75"/>
        <v>0.29405473588268688</v>
      </c>
      <c r="T81" s="7">
        <f t="shared" si="76"/>
        <v>3.746658479458965</v>
      </c>
      <c r="U81" s="7">
        <f t="shared" si="77"/>
        <v>5.6659515596601449E-2</v>
      </c>
      <c r="V81" s="2">
        <f t="shared" si="53"/>
        <v>0.84694462292834483</v>
      </c>
      <c r="W81" s="2">
        <f t="shared" si="54"/>
        <v>9.4870741147915164E-3</v>
      </c>
      <c r="X81" s="5">
        <f t="shared" si="55"/>
        <v>3.6072111198633509E-2</v>
      </c>
      <c r="Y81" s="5">
        <f t="shared" si="56"/>
        <v>8.2273536137750514E-2</v>
      </c>
      <c r="Z81" s="5">
        <f t="shared" si="57"/>
        <v>4.9608225360696203E-3</v>
      </c>
      <c r="AA81" s="5">
        <f t="shared" si="78"/>
        <v>2.026183308441017E-2</v>
      </c>
      <c r="AB81" s="11">
        <f t="shared" si="58"/>
        <v>542.06988607908568</v>
      </c>
      <c r="AC81" s="2">
        <f t="shared" si="79"/>
        <v>0.99078703634049492</v>
      </c>
      <c r="AD81" s="2">
        <f t="shared" si="80"/>
        <v>2.1086825045480108E-3</v>
      </c>
      <c r="AE81" s="5">
        <f t="shared" si="81"/>
        <v>2.672570730318731E-4</v>
      </c>
      <c r="AF81" s="5">
        <f t="shared" si="82"/>
        <v>2.0318729830808276E-4</v>
      </c>
      <c r="AG81" s="5">
        <f t="shared" si="59"/>
        <v>6.6158224738654629E-3</v>
      </c>
      <c r="AH81" s="5">
        <f t="shared" si="83"/>
        <v>1.8014309751645365E-5</v>
      </c>
      <c r="AI81" s="11">
        <f t="shared" si="60"/>
        <v>9.4087906867687607</v>
      </c>
      <c r="AJ81" s="2">
        <f t="shared" si="84"/>
        <v>6.7397963596053864E-2</v>
      </c>
      <c r="AK81" s="7">
        <f t="shared" si="85"/>
        <v>0.32402867113487432</v>
      </c>
      <c r="AL81" s="15">
        <f t="shared" si="61"/>
        <v>3.0911999999999993</v>
      </c>
      <c r="AM81" s="2">
        <f t="shared" si="62"/>
        <v>0.12585726271632863</v>
      </c>
      <c r="AN81" s="2">
        <f t="shared" si="86"/>
        <v>0</v>
      </c>
      <c r="AO81" s="2">
        <f t="shared" si="87"/>
        <v>3.2738787927856076E-3</v>
      </c>
      <c r="AP81" s="5">
        <f t="shared" si="88"/>
        <v>4.9792261949375818E-2</v>
      </c>
      <c r="AQ81" s="5">
        <f t="shared" si="89"/>
        <v>0.17665908824933305</v>
      </c>
      <c r="AR81" s="5">
        <f t="shared" si="90"/>
        <v>1.1412813897517899E-3</v>
      </c>
      <c r="AS81" s="5">
        <f t="shared" si="91"/>
        <v>0.76913348961875361</v>
      </c>
    </row>
    <row r="82" spans="1:45">
      <c r="A82">
        <f t="shared" si="92"/>
        <v>6.7000000000000046E-2</v>
      </c>
      <c r="B82" s="7">
        <f t="shared" si="63"/>
        <v>0.17244858788853154</v>
      </c>
      <c r="C82" s="11">
        <f t="shared" si="93"/>
        <v>395.67896797963533</v>
      </c>
      <c r="D82" s="8">
        <f t="shared" si="64"/>
        <v>3.9201500535905663E-4</v>
      </c>
      <c r="E82" s="2">
        <f t="shared" si="65"/>
        <v>3.920150053590566E-2</v>
      </c>
      <c r="F82" s="7">
        <f t="shared" si="66"/>
        <v>0.56028938906752412</v>
      </c>
      <c r="G82" s="7">
        <f t="shared" si="67"/>
        <v>0.21286173633440511</v>
      </c>
      <c r="H82" s="7">
        <f t="shared" si="68"/>
        <v>0.16152652733118972</v>
      </c>
      <c r="I82" s="7">
        <f t="shared" si="69"/>
        <v>2.9292604501607721E-2</v>
      </c>
      <c r="J82" s="7">
        <f t="shared" si="94"/>
        <v>3.5637727759914244E-2</v>
      </c>
      <c r="K82" s="7">
        <f t="shared" si="70"/>
        <v>0.96436227224008575</v>
      </c>
      <c r="L82" s="7">
        <f t="shared" si="44"/>
        <v>0.17601236066452294</v>
      </c>
      <c r="M82" s="7">
        <f t="shared" si="71"/>
        <v>0.17601236066452294</v>
      </c>
      <c r="N82" s="7">
        <f t="shared" si="71"/>
        <v>0.34849896302250793</v>
      </c>
      <c r="O82" s="11">
        <f t="shared" si="95"/>
        <v>395.68609552518734</v>
      </c>
      <c r="P82" s="7">
        <f t="shared" si="72"/>
        <v>0.25513999464094317</v>
      </c>
      <c r="Q82" s="7">
        <f t="shared" si="73"/>
        <v>0.251207492685734</v>
      </c>
      <c r="R82" s="7">
        <f t="shared" si="74"/>
        <v>0.251207492685734</v>
      </c>
      <c r="S82" s="7">
        <f t="shared" si="75"/>
        <v>0.29326735917357655</v>
      </c>
      <c r="T82" s="7">
        <f t="shared" si="76"/>
        <v>3.7506590732788303</v>
      </c>
      <c r="U82" s="7">
        <f t="shared" si="77"/>
        <v>5.6456965094429122E-2</v>
      </c>
      <c r="V82" s="2">
        <f t="shared" si="53"/>
        <v>0.84633659519156179</v>
      </c>
      <c r="W82" s="2">
        <f t="shared" si="54"/>
        <v>9.5497166270400932E-3</v>
      </c>
      <c r="X82" s="5">
        <f t="shared" si="55"/>
        <v>3.6280702479773545E-2</v>
      </c>
      <c r="Y82" s="5">
        <f t="shared" si="56"/>
        <v>8.2592991792861226E-2</v>
      </c>
      <c r="Z82" s="5">
        <f t="shared" si="57"/>
        <v>4.9927069424582637E-3</v>
      </c>
      <c r="AA82" s="5">
        <f t="shared" si="78"/>
        <v>2.024728696630531E-2</v>
      </c>
      <c r="AB82" s="11">
        <f t="shared" si="58"/>
        <v>542.34172452537086</v>
      </c>
      <c r="AC82" s="2">
        <f t="shared" si="79"/>
        <v>0.99072221589879683</v>
      </c>
      <c r="AD82" s="2">
        <f t="shared" si="80"/>
        <v>2.1239919550010786E-3</v>
      </c>
      <c r="AE82" s="5">
        <f t="shared" si="81"/>
        <v>2.689780342822982E-4</v>
      </c>
      <c r="AF82" s="5">
        <f t="shared" si="82"/>
        <v>2.0410943062934564E-4</v>
      </c>
      <c r="AG82" s="5">
        <f t="shared" si="59"/>
        <v>6.6626915500923364E-3</v>
      </c>
      <c r="AH82" s="5">
        <f t="shared" si="83"/>
        <v>1.8013131198159946E-5</v>
      </c>
      <c r="AI82" s="11">
        <f t="shared" si="60"/>
        <v>9.4788750873356946</v>
      </c>
      <c r="AJ82" s="2">
        <f t="shared" si="84"/>
        <v>6.697689333467681E-2</v>
      </c>
      <c r="AK82" s="7">
        <f t="shared" si="85"/>
        <v>0.32200429487825388</v>
      </c>
      <c r="AL82" s="15">
        <f t="shared" si="61"/>
        <v>3.0743999999999994</v>
      </c>
      <c r="AM82" s="2">
        <f t="shared" si="62"/>
        <v>0.12580257530714756</v>
      </c>
      <c r="AN82" s="2">
        <f t="shared" si="86"/>
        <v>0</v>
      </c>
      <c r="AO82" s="2">
        <f t="shared" si="87"/>
        <v>3.2940115280006318E-3</v>
      </c>
      <c r="AP82" s="5">
        <f t="shared" si="88"/>
        <v>5.0057632861668123E-2</v>
      </c>
      <c r="AQ82" s="5">
        <f t="shared" si="89"/>
        <v>0.17726514306932312</v>
      </c>
      <c r="AR82" s="5">
        <f t="shared" si="90"/>
        <v>1.1480992834083505E-3</v>
      </c>
      <c r="AS82" s="5">
        <f t="shared" si="91"/>
        <v>0.76823511325759963</v>
      </c>
    </row>
    <row r="83" spans="1:45">
      <c r="A83">
        <f t="shared" si="92"/>
        <v>6.8000000000000047E-2</v>
      </c>
      <c r="B83" s="7">
        <f t="shared" si="63"/>
        <v>0.17146306866952782</v>
      </c>
      <c r="C83" s="11">
        <f t="shared" si="93"/>
        <v>393.15140396995685</v>
      </c>
      <c r="D83" s="8">
        <f t="shared" si="64"/>
        <v>3.8948497854077239E-4</v>
      </c>
      <c r="E83" s="2">
        <f t="shared" si="65"/>
        <v>3.8948497854077238E-2</v>
      </c>
      <c r="F83" s="7">
        <f t="shared" si="66"/>
        <v>0.56078326180257509</v>
      </c>
      <c r="G83" s="7">
        <f t="shared" si="67"/>
        <v>0.21287553648068666</v>
      </c>
      <c r="H83" s="7">
        <f t="shared" si="68"/>
        <v>0.16123068669527896</v>
      </c>
      <c r="I83" s="7">
        <f t="shared" si="69"/>
        <v>2.9313304721030047E-2</v>
      </c>
      <c r="J83" s="7">
        <f t="shared" si="94"/>
        <v>3.5407725321888399E-2</v>
      </c>
      <c r="K83" s="7">
        <f t="shared" si="70"/>
        <v>0.96459227467811148</v>
      </c>
      <c r="L83" s="7">
        <f t="shared" ref="L83:L146" si="96">$D83*B$2+$F83*B$3+$G83*B$4+$H83*B$5+$I83*B$6+$J83*B$7</f>
        <v>0.17500384120171672</v>
      </c>
      <c r="M83" s="7">
        <f t="shared" si="71"/>
        <v>0.17500384120171672</v>
      </c>
      <c r="N83" s="7">
        <f t="shared" si="71"/>
        <v>0.34637723175965646</v>
      </c>
      <c r="O83" s="11">
        <f t="shared" si="95"/>
        <v>393.15848551502131</v>
      </c>
      <c r="P83" s="7">
        <f t="shared" si="72"/>
        <v>0.2537939216738197</v>
      </c>
      <c r="Q83" s="7">
        <f t="shared" si="73"/>
        <v>0.24989343564719557</v>
      </c>
      <c r="R83" s="7">
        <f t="shared" si="74"/>
        <v>0.24989343564719557</v>
      </c>
      <c r="S83" s="7">
        <f t="shared" si="75"/>
        <v>0.29247080352901605</v>
      </c>
      <c r="T83" s="7">
        <f t="shared" si="76"/>
        <v>3.7546680249181548</v>
      </c>
      <c r="U83" s="7">
        <f t="shared" si="77"/>
        <v>5.6253097727146165E-2</v>
      </c>
      <c r="V83" s="2">
        <f t="shared" si="53"/>
        <v>0.84572024721958872</v>
      </c>
      <c r="W83" s="2">
        <f t="shared" si="54"/>
        <v>9.6132163377407182E-3</v>
      </c>
      <c r="X83" s="5">
        <f t="shared" si="55"/>
        <v>3.6492148118392E-2</v>
      </c>
      <c r="Y83" s="5">
        <f t="shared" si="56"/>
        <v>8.2916818870560655E-2</v>
      </c>
      <c r="Z83" s="5">
        <f t="shared" si="57"/>
        <v>5.0250276542059972E-3</v>
      </c>
      <c r="AA83" s="5">
        <f t="shared" si="78"/>
        <v>2.0232541799511693E-2</v>
      </c>
      <c r="AB83" s="11">
        <f t="shared" si="58"/>
        <v>542.61383575278239</v>
      </c>
      <c r="AC83" s="2">
        <f t="shared" si="79"/>
        <v>0.99065642200387261</v>
      </c>
      <c r="AD83" s="2">
        <f t="shared" si="80"/>
        <v>2.1395313180178686E-3</v>
      </c>
      <c r="AE83" s="5">
        <f t="shared" si="81"/>
        <v>2.7072484039334483E-4</v>
      </c>
      <c r="AF83" s="5">
        <f t="shared" si="82"/>
        <v>2.0504541124690906E-4</v>
      </c>
      <c r="AG83" s="5">
        <f t="shared" si="59"/>
        <v>6.7102644915237545E-3</v>
      </c>
      <c r="AH83" s="5">
        <f t="shared" si="83"/>
        <v>1.8011934945524958E-5</v>
      </c>
      <c r="AI83" s="11">
        <f t="shared" si="60"/>
        <v>9.5500114158790073</v>
      </c>
      <c r="AJ83" s="2">
        <f t="shared" si="84"/>
        <v>6.6555400900627643E-2</v>
      </c>
      <c r="AK83" s="7">
        <f t="shared" si="85"/>
        <v>0.31997788894532514</v>
      </c>
      <c r="AL83" s="15">
        <f t="shared" si="61"/>
        <v>3.0575999999999994</v>
      </c>
      <c r="AM83" s="2">
        <f t="shared" si="62"/>
        <v>0.1257478330673793</v>
      </c>
      <c r="AN83" s="2">
        <f t="shared" si="86"/>
        <v>0</v>
      </c>
      <c r="AO83" s="2">
        <f t="shared" si="87"/>
        <v>3.3144012557753651E-3</v>
      </c>
      <c r="AP83" s="5">
        <f t="shared" si="88"/>
        <v>5.0326391209859933E-2</v>
      </c>
      <c r="AQ83" s="5">
        <f t="shared" si="89"/>
        <v>0.17787893412474517</v>
      </c>
      <c r="AR83" s="5">
        <f t="shared" si="90"/>
        <v>1.1550042068660734E-3</v>
      </c>
      <c r="AS83" s="5">
        <f t="shared" si="91"/>
        <v>0.76732526920275335</v>
      </c>
    </row>
    <row r="84" spans="1:45">
      <c r="A84">
        <f t="shared" si="92"/>
        <v>6.9000000000000047E-2</v>
      </c>
      <c r="B84" s="7">
        <f t="shared" si="63"/>
        <v>0.17047543233082699</v>
      </c>
      <c r="C84" s="11">
        <f t="shared" si="93"/>
        <v>390.61841017722855</v>
      </c>
      <c r="D84" s="8">
        <f t="shared" si="64"/>
        <v>3.8694951664876455E-4</v>
      </c>
      <c r="E84" s="2">
        <f t="shared" si="65"/>
        <v>3.8694951664876458E-2</v>
      </c>
      <c r="F84" s="7">
        <f t="shared" si="66"/>
        <v>0.56127819548872182</v>
      </c>
      <c r="G84" s="7">
        <f t="shared" si="67"/>
        <v>0.2128893662728249</v>
      </c>
      <c r="H84" s="7">
        <f t="shared" si="68"/>
        <v>0.16093421052631579</v>
      </c>
      <c r="I84" s="7">
        <f t="shared" si="69"/>
        <v>2.9334049409237381E-2</v>
      </c>
      <c r="J84" s="7">
        <f t="shared" si="94"/>
        <v>3.5177228786251333E-2</v>
      </c>
      <c r="K84" s="7">
        <f t="shared" si="70"/>
        <v>0.96482277121374871</v>
      </c>
      <c r="L84" s="7">
        <f t="shared" si="96"/>
        <v>0.17399315520945213</v>
      </c>
      <c r="M84" s="7">
        <f t="shared" si="71"/>
        <v>0.17399315520945213</v>
      </c>
      <c r="N84" s="7">
        <f t="shared" si="71"/>
        <v>0.34425094253490846</v>
      </c>
      <c r="O84" s="11">
        <f t="shared" si="95"/>
        <v>390.62544562298586</v>
      </c>
      <c r="P84" s="7">
        <f t="shared" si="72"/>
        <v>0.25244495703544567</v>
      </c>
      <c r="Q84" s="7">
        <f t="shared" si="73"/>
        <v>0.2485749641249474</v>
      </c>
      <c r="R84" s="7">
        <f t="shared" si="74"/>
        <v>0.2485749641249474</v>
      </c>
      <c r="S84" s="7">
        <f t="shared" si="75"/>
        <v>0.29166496280268067</v>
      </c>
      <c r="T84" s="7">
        <f t="shared" si="76"/>
        <v>3.7586853561504849</v>
      </c>
      <c r="U84" s="7">
        <f t="shared" si="77"/>
        <v>5.6047904809709885E-2</v>
      </c>
      <c r="V84" s="2">
        <f t="shared" si="53"/>
        <v>0.84509540705508501</v>
      </c>
      <c r="W84" s="2">
        <f t="shared" si="54"/>
        <v>9.6775909629270955E-3</v>
      </c>
      <c r="X84" s="5">
        <f t="shared" si="55"/>
        <v>3.6706507106538132E-2</v>
      </c>
      <c r="Y84" s="5">
        <f t="shared" si="56"/>
        <v>8.3245107716637221E-2</v>
      </c>
      <c r="Z84" s="5">
        <f t="shared" si="57"/>
        <v>5.0577936885951389E-3</v>
      </c>
      <c r="AA84" s="5">
        <f t="shared" si="78"/>
        <v>2.021759347021735E-2</v>
      </c>
      <c r="AB84" s="11">
        <f t="shared" si="58"/>
        <v>542.88622017211731</v>
      </c>
      <c r="AC84" s="2">
        <f t="shared" si="79"/>
        <v>0.99058963256129207</v>
      </c>
      <c r="AD84" s="2">
        <f t="shared" si="80"/>
        <v>2.1553058119149347E-3</v>
      </c>
      <c r="AE84" s="5">
        <f t="shared" si="81"/>
        <v>2.7249807796481357E-4</v>
      </c>
      <c r="AF84" s="5">
        <f t="shared" si="82"/>
        <v>2.0599555447501782E-4</v>
      </c>
      <c r="AG84" s="5">
        <f t="shared" si="59"/>
        <v>6.7585572737610027E-3</v>
      </c>
      <c r="AH84" s="5">
        <f t="shared" si="83"/>
        <v>1.8010720592023499E-5</v>
      </c>
      <c r="AI84" s="11">
        <f t="shared" si="60"/>
        <v>9.6222235347622469</v>
      </c>
      <c r="AJ84" s="2">
        <f t="shared" si="84"/>
        <v>6.6133485666256792E-2</v>
      </c>
      <c r="AK84" s="7">
        <f t="shared" si="85"/>
        <v>0.31794945031854221</v>
      </c>
      <c r="AL84" s="15">
        <f t="shared" si="61"/>
        <v>3.0407999999999991</v>
      </c>
      <c r="AM84" s="2">
        <f t="shared" si="62"/>
        <v>0.12569303591550654</v>
      </c>
      <c r="AN84" s="2">
        <f t="shared" si="86"/>
        <v>0</v>
      </c>
      <c r="AO84" s="2">
        <f t="shared" si="87"/>
        <v>3.3350529284483571E-3</v>
      </c>
      <c r="AP84" s="5">
        <f t="shared" si="88"/>
        <v>5.0598602271052659E-2</v>
      </c>
      <c r="AQ84" s="5">
        <f t="shared" si="89"/>
        <v>0.17850061049562321</v>
      </c>
      <c r="AR84" s="5">
        <f t="shared" si="90"/>
        <v>1.161997837220357E-3</v>
      </c>
      <c r="AS84" s="5">
        <f t="shared" si="91"/>
        <v>0.76640373646765547</v>
      </c>
    </row>
    <row r="85" spans="1:45">
      <c r="A85">
        <f t="shared" si="92"/>
        <v>7.0000000000000048E-2</v>
      </c>
      <c r="B85" s="7">
        <f t="shared" si="63"/>
        <v>0.16948567204301065</v>
      </c>
      <c r="C85" s="11">
        <f t="shared" si="93"/>
        <v>388.07996908602126</v>
      </c>
      <c r="D85" s="8">
        <f t="shared" si="64"/>
        <v>3.8440860215053742E-4</v>
      </c>
      <c r="E85" s="2">
        <f t="shared" si="65"/>
        <v>3.8440860215053739E-2</v>
      </c>
      <c r="F85" s="7">
        <f t="shared" si="66"/>
        <v>0.56177419354838709</v>
      </c>
      <c r="G85" s="7">
        <f t="shared" si="67"/>
        <v>0.21290322580645157</v>
      </c>
      <c r="H85" s="7">
        <f t="shared" si="68"/>
        <v>0.16063709677419355</v>
      </c>
      <c r="I85" s="7">
        <f t="shared" si="69"/>
        <v>2.9354838709677422E-2</v>
      </c>
      <c r="J85" s="7">
        <f t="shared" si="94"/>
        <v>3.4946236559139775E-2</v>
      </c>
      <c r="K85" s="7">
        <f t="shared" si="70"/>
        <v>0.96505376344086025</v>
      </c>
      <c r="L85" s="7">
        <f t="shared" si="96"/>
        <v>0.17298029569892465</v>
      </c>
      <c r="M85" s="7">
        <f t="shared" si="71"/>
        <v>0.17298029569892465</v>
      </c>
      <c r="N85" s="7">
        <f t="shared" si="71"/>
        <v>0.34212008064516108</v>
      </c>
      <c r="O85" s="11">
        <f t="shared" si="95"/>
        <v>388.08695833333309</v>
      </c>
      <c r="P85" s="7">
        <f t="shared" si="72"/>
        <v>0.25109309139784941</v>
      </c>
      <c r="Q85" s="7">
        <f t="shared" si="73"/>
        <v>0.24725206147807063</v>
      </c>
      <c r="R85" s="7">
        <f t="shared" si="74"/>
        <v>0.24725206147807063</v>
      </c>
      <c r="S85" s="7">
        <f t="shared" si="75"/>
        <v>0.29084972934437631</v>
      </c>
      <c r="T85" s="7">
        <f t="shared" si="76"/>
        <v>3.7627110886856436</v>
      </c>
      <c r="U85" s="7">
        <f t="shared" si="77"/>
        <v>5.584137758985596E-2</v>
      </c>
      <c r="V85" s="2">
        <f t="shared" si="53"/>
        <v>0.8444618979692976</v>
      </c>
      <c r="W85" s="2">
        <f t="shared" si="54"/>
        <v>9.7428587102111087E-3</v>
      </c>
      <c r="X85" s="5">
        <f t="shared" si="55"/>
        <v>3.6923840073151484E-2</v>
      </c>
      <c r="Y85" s="5">
        <f t="shared" si="56"/>
        <v>8.3577951183761878E-2</v>
      </c>
      <c r="Z85" s="5">
        <f t="shared" si="57"/>
        <v>5.0910143131163424E-3</v>
      </c>
      <c r="AA85" s="5">
        <f t="shared" si="78"/>
        <v>2.0202437750461669E-2</v>
      </c>
      <c r="AB85" s="11">
        <f t="shared" si="58"/>
        <v>543.15887819499744</v>
      </c>
      <c r="AC85" s="2">
        <f t="shared" si="79"/>
        <v>0.99052182480289308</v>
      </c>
      <c r="AD85" s="2">
        <f t="shared" si="80"/>
        <v>2.171320814132609E-3</v>
      </c>
      <c r="AE85" s="5">
        <f t="shared" si="81"/>
        <v>2.7429835148387816E-4</v>
      </c>
      <c r="AF85" s="5">
        <f t="shared" si="82"/>
        <v>2.0696018421240039E-4</v>
      </c>
      <c r="AG85" s="5">
        <f t="shared" si="59"/>
        <v>6.8075863595544331E-3</v>
      </c>
      <c r="AH85" s="5">
        <f t="shared" si="83"/>
        <v>1.800948772368897E-5</v>
      </c>
      <c r="AI85" s="11">
        <f t="shared" si="60"/>
        <v>9.6955360335860625</v>
      </c>
      <c r="AJ85" s="2">
        <f t="shared" si="84"/>
        <v>6.5711147002901704E-2</v>
      </c>
      <c r="AK85" s="7">
        <f t="shared" si="85"/>
        <v>0.31591897597548896</v>
      </c>
      <c r="AL85" s="15">
        <f t="shared" si="61"/>
        <v>3.0239999999999991</v>
      </c>
      <c r="AM85" s="2">
        <f t="shared" si="62"/>
        <v>0.1256381837698804</v>
      </c>
      <c r="AN85" s="2">
        <f t="shared" si="86"/>
        <v>0</v>
      </c>
      <c r="AO85" s="2">
        <f t="shared" si="87"/>
        <v>3.3559716264252339E-3</v>
      </c>
      <c r="AP85" s="5">
        <f t="shared" si="88"/>
        <v>5.0874333010408362E-2</v>
      </c>
      <c r="AQ85" s="5">
        <f t="shared" si="89"/>
        <v>0.17913032511717858</v>
      </c>
      <c r="AR85" s="5">
        <f t="shared" si="90"/>
        <v>1.1690818949361521E-3</v>
      </c>
      <c r="AS85" s="5">
        <f t="shared" si="91"/>
        <v>0.76547028835105169</v>
      </c>
    </row>
    <row r="86" spans="1:45">
      <c r="A86">
        <f t="shared" si="92"/>
        <v>7.1000000000000049E-2</v>
      </c>
      <c r="B86" s="7">
        <f t="shared" si="63"/>
        <v>0.16849378094725503</v>
      </c>
      <c r="C86" s="11">
        <f t="shared" si="93"/>
        <v>385.53606310548952</v>
      </c>
      <c r="D86" s="8">
        <f t="shared" si="64"/>
        <v>3.8186221743810529E-4</v>
      </c>
      <c r="E86" s="2">
        <f t="shared" si="65"/>
        <v>3.8186221743810526E-2</v>
      </c>
      <c r="F86" s="7">
        <f t="shared" si="66"/>
        <v>0.5622712594187298</v>
      </c>
      <c r="G86" s="7">
        <f t="shared" si="67"/>
        <v>0.21291711517761031</v>
      </c>
      <c r="H86" s="7">
        <f t="shared" si="68"/>
        <v>0.16033934337997846</v>
      </c>
      <c r="I86" s="7">
        <f t="shared" si="69"/>
        <v>2.9375672766415506E-2</v>
      </c>
      <c r="J86" s="7">
        <f t="shared" si="94"/>
        <v>3.4714747039827763E-2</v>
      </c>
      <c r="K86" s="7">
        <f t="shared" si="70"/>
        <v>0.9652852529601722</v>
      </c>
      <c r="L86" s="7">
        <f t="shared" si="96"/>
        <v>0.17196525565123782</v>
      </c>
      <c r="M86" s="7">
        <f t="shared" si="71"/>
        <v>0.17196525565123782</v>
      </c>
      <c r="N86" s="7">
        <f t="shared" si="71"/>
        <v>0.33998463132400408</v>
      </c>
      <c r="O86" s="11">
        <f t="shared" si="95"/>
        <v>385.54300605489755</v>
      </c>
      <c r="P86" s="7">
        <f t="shared" si="72"/>
        <v>0.24973831539289554</v>
      </c>
      <c r="Q86" s="7">
        <f t="shared" si="73"/>
        <v>0.24592471098916513</v>
      </c>
      <c r="R86" s="7">
        <f t="shared" si="74"/>
        <v>0.24592471098916513</v>
      </c>
      <c r="S86" s="7">
        <f t="shared" si="75"/>
        <v>0.2900249939739773</v>
      </c>
      <c r="T86" s="7">
        <f t="shared" si="76"/>
        <v>3.7667452441633431</v>
      </c>
      <c r="U86" s="7">
        <f t="shared" si="77"/>
        <v>5.563350724748508E-2</v>
      </c>
      <c r="V86" s="2">
        <f t="shared" si="53"/>
        <v>0.84381953829541212</v>
      </c>
      <c r="W86" s="2">
        <f t="shared" si="54"/>
        <v>9.8090382959521247E-3</v>
      </c>
      <c r="X86" s="5">
        <f t="shared" si="55"/>
        <v>3.7144209341233463E-2</v>
      </c>
      <c r="Y86" s="5">
        <f t="shared" si="56"/>
        <v>8.3915444719045995E-2</v>
      </c>
      <c r="Z86" s="5">
        <f t="shared" si="57"/>
        <v>5.1246990542075915E-3</v>
      </c>
      <c r="AA86" s="5">
        <f t="shared" si="78"/>
        <v>2.0187070294148624E-2</v>
      </c>
      <c r="AB86" s="11">
        <f t="shared" si="58"/>
        <v>543.43181023387194</v>
      </c>
      <c r="AC86" s="2">
        <f t="shared" si="79"/>
        <v>0.99045297526090215</v>
      </c>
      <c r="AD86" s="2">
        <f t="shared" si="80"/>
        <v>2.1875818673468606E-3</v>
      </c>
      <c r="AE86" s="5">
        <f t="shared" si="81"/>
        <v>2.761262840121304E-4</v>
      </c>
      <c r="AF86" s="5">
        <f t="shared" si="82"/>
        <v>2.079396343104039E-4</v>
      </c>
      <c r="AG86" s="5">
        <f t="shared" si="59"/>
        <v>6.8573687175145972E-3</v>
      </c>
      <c r="AH86" s="5">
        <f t="shared" si="83"/>
        <v>1.8008235913834591E-5</v>
      </c>
      <c r="AI86" s="11">
        <f t="shared" si="60"/>
        <v>9.7699742571053036</v>
      </c>
      <c r="AJ86" s="2">
        <f t="shared" si="84"/>
        <v>6.5288384280893702E-2</v>
      </c>
      <c r="AK86" s="7">
        <f t="shared" si="85"/>
        <v>0.31388646288891198</v>
      </c>
      <c r="AL86" s="15">
        <f t="shared" si="61"/>
        <v>3.0071999999999992</v>
      </c>
      <c r="AM86" s="2">
        <f t="shared" si="62"/>
        <v>0.12558327654872126</v>
      </c>
      <c r="AN86" s="2">
        <f t="shared" si="86"/>
        <v>0</v>
      </c>
      <c r="AO86" s="2">
        <f t="shared" si="87"/>
        <v>3.3771625623453998E-3</v>
      </c>
      <c r="AP86" s="5">
        <f t="shared" si="88"/>
        <v>5.1153652136071218E-2</v>
      </c>
      <c r="AQ86" s="5">
        <f t="shared" si="89"/>
        <v>0.17976823490526009</v>
      </c>
      <c r="AR86" s="5">
        <f t="shared" si="90"/>
        <v>1.1762581452590024E-3</v>
      </c>
      <c r="AS86" s="5">
        <f t="shared" si="91"/>
        <v>0.76452469225106434</v>
      </c>
    </row>
    <row r="87" spans="1:45">
      <c r="A87">
        <f t="shared" si="92"/>
        <v>7.200000000000005E-2</v>
      </c>
      <c r="B87" s="7">
        <f t="shared" si="63"/>
        <v>0.16749975215517235</v>
      </c>
      <c r="C87" s="11">
        <f t="shared" si="93"/>
        <v>382.98667456896521</v>
      </c>
      <c r="D87" s="8">
        <f t="shared" si="64"/>
        <v>3.7931034482758597E-4</v>
      </c>
      <c r="E87" s="2">
        <f t="shared" si="65"/>
        <v>3.7931034482758599E-2</v>
      </c>
      <c r="F87" s="7">
        <f t="shared" si="66"/>
        <v>0.5627693965517242</v>
      </c>
      <c r="G87" s="7">
        <f t="shared" si="67"/>
        <v>0.21293103448275857</v>
      </c>
      <c r="H87" s="7">
        <f t="shared" si="68"/>
        <v>0.16004094827586207</v>
      </c>
      <c r="I87" s="7">
        <f t="shared" si="69"/>
        <v>2.939655172413793E-2</v>
      </c>
      <c r="J87" s="7">
        <f t="shared" si="94"/>
        <v>3.4482758620689641E-2</v>
      </c>
      <c r="K87" s="7">
        <f t="shared" si="70"/>
        <v>0.96551724137931028</v>
      </c>
      <c r="L87" s="7">
        <f t="shared" si="96"/>
        <v>0.17094802801724129</v>
      </c>
      <c r="M87" s="7">
        <f t="shared" si="71"/>
        <v>0.17094802801724129</v>
      </c>
      <c r="N87" s="7">
        <f t="shared" si="71"/>
        <v>0.33784457974137916</v>
      </c>
      <c r="O87" s="11">
        <f t="shared" si="95"/>
        <v>382.99357112068941</v>
      </c>
      <c r="P87" s="7">
        <f t="shared" si="72"/>
        <v>0.24838061961206892</v>
      </c>
      <c r="Q87" s="7">
        <f t="shared" si="73"/>
        <v>0.2445928958639251</v>
      </c>
      <c r="R87" s="7">
        <f t="shared" si="74"/>
        <v>0.2445928958639251</v>
      </c>
      <c r="S87" s="7">
        <f t="shared" si="75"/>
        <v>0.28919064595482397</v>
      </c>
      <c r="T87" s="7">
        <f t="shared" si="76"/>
        <v>3.770787844146466</v>
      </c>
      <c r="U87" s="7">
        <f t="shared" si="77"/>
        <v>5.542428489404326E-2</v>
      </c>
      <c r="V87" s="2">
        <f t="shared" si="53"/>
        <v>0.84316814125486927</v>
      </c>
      <c r="W87" s="2">
        <f t="shared" si="54"/>
        <v>9.8761489631509231E-3</v>
      </c>
      <c r="X87" s="5">
        <f t="shared" si="55"/>
        <v>3.7367678987431728E-2</v>
      </c>
      <c r="Y87" s="5">
        <f t="shared" si="56"/>
        <v>8.4257686455294328E-2</v>
      </c>
      <c r="Z87" s="5">
        <f t="shared" si="57"/>
        <v>5.1588577063620324E-3</v>
      </c>
      <c r="AA87" s="5">
        <f t="shared" si="78"/>
        <v>2.0171486632891616E-2</v>
      </c>
      <c r="AB87" s="11">
        <f t="shared" si="58"/>
        <v>543.70501670201986</v>
      </c>
      <c r="AC87" s="2">
        <f t="shared" si="79"/>
        <v>0.99038305974085727</v>
      </c>
      <c r="AD87" s="2">
        <f t="shared" si="80"/>
        <v>2.2040946858650412E-3</v>
      </c>
      <c r="AE87" s="5">
        <f t="shared" si="81"/>
        <v>2.7798251790453617E-4</v>
      </c>
      <c r="AF87" s="5">
        <f t="shared" si="82"/>
        <v>2.089342489582283E-4</v>
      </c>
      <c r="AG87" s="5">
        <f t="shared" si="59"/>
        <v>6.9079218416924822E-3</v>
      </c>
      <c r="AH87" s="5">
        <f t="shared" si="83"/>
        <v>1.8006964722561043E-5</v>
      </c>
      <c r="AI87" s="11">
        <f t="shared" si="60"/>
        <v>9.8455643344420825</v>
      </c>
      <c r="AJ87" s="2">
        <f t="shared" si="84"/>
        <v>6.4865196869565531E-2</v>
      </c>
      <c r="AK87" s="7">
        <f t="shared" si="85"/>
        <v>0.31185190802675739</v>
      </c>
      <c r="AL87" s="15">
        <f t="shared" si="61"/>
        <v>2.9903999999999993</v>
      </c>
      <c r="AM87" s="2">
        <f t="shared" si="62"/>
        <v>0.12552831417011986</v>
      </c>
      <c r="AN87" s="2">
        <f t="shared" si="86"/>
        <v>0</v>
      </c>
      <c r="AO87" s="2">
        <f t="shared" si="87"/>
        <v>3.3986310854124645E-3</v>
      </c>
      <c r="AP87" s="5">
        <f t="shared" si="88"/>
        <v>5.1436630156247221E-2</v>
      </c>
      <c r="AQ87" s="5">
        <f t="shared" si="89"/>
        <v>0.18041450088670274</v>
      </c>
      <c r="AR87" s="5">
        <f t="shared" si="90"/>
        <v>1.1835283996815321E-3</v>
      </c>
      <c r="AS87" s="5">
        <f t="shared" si="91"/>
        <v>0.76356670947195593</v>
      </c>
    </row>
    <row r="88" spans="1:45">
      <c r="A88">
        <f t="shared" si="92"/>
        <v>7.3000000000000051E-2</v>
      </c>
      <c r="B88" s="7">
        <f t="shared" si="63"/>
        <v>0.16650357874865146</v>
      </c>
      <c r="C88" s="11">
        <f t="shared" si="93"/>
        <v>380.43178573354885</v>
      </c>
      <c r="D88" s="8">
        <f t="shared" si="64"/>
        <v>3.7675296655879161E-4</v>
      </c>
      <c r="E88" s="2">
        <f t="shared" si="65"/>
        <v>3.767529665587916E-2</v>
      </c>
      <c r="F88" s="7">
        <f t="shared" si="66"/>
        <v>0.56326860841423954</v>
      </c>
      <c r="G88" s="7">
        <f t="shared" si="67"/>
        <v>0.21294498381877019</v>
      </c>
      <c r="H88" s="7">
        <f t="shared" si="68"/>
        <v>0.15974190938511326</v>
      </c>
      <c r="I88" s="7">
        <f t="shared" si="69"/>
        <v>2.941747572815534E-2</v>
      </c>
      <c r="J88" s="7">
        <f t="shared" si="94"/>
        <v>3.4250269687162882E-2</v>
      </c>
      <c r="K88" s="7">
        <f t="shared" si="70"/>
        <v>0.96574973031283717</v>
      </c>
      <c r="L88" s="7">
        <f t="shared" si="96"/>
        <v>0.16992860571736779</v>
      </c>
      <c r="M88" s="7">
        <f t="shared" si="71"/>
        <v>0.16992860571736779</v>
      </c>
      <c r="N88" s="7">
        <f t="shared" si="71"/>
        <v>0.33569991100323604</v>
      </c>
      <c r="O88" s="11">
        <f t="shared" si="95"/>
        <v>380.43863578748636</v>
      </c>
      <c r="P88" s="7">
        <f t="shared" si="72"/>
        <v>0.24701999460625668</v>
      </c>
      <c r="Q88" s="7">
        <f t="shared" si="73"/>
        <v>0.24325659923071238</v>
      </c>
      <c r="R88" s="7">
        <f t="shared" si="74"/>
        <v>0.24325659923071238</v>
      </c>
      <c r="S88" s="7">
        <f t="shared" si="75"/>
        <v>0.28834657296656774</v>
      </c>
      <c r="T88" s="7">
        <f t="shared" si="76"/>
        <v>3.7748389101140178</v>
      </c>
      <c r="U88" s="7">
        <f t="shared" si="77"/>
        <v>5.5213701571895438E-2</v>
      </c>
      <c r="V88" s="2">
        <f t="shared" si="53"/>
        <v>0.84250751477629715</v>
      </c>
      <c r="W88" s="2">
        <f t="shared" si="54"/>
        <v>9.9442105001042204E-3</v>
      </c>
      <c r="X88" s="5">
        <f t="shared" si="55"/>
        <v>3.759431490415728E-2</v>
      </c>
      <c r="Y88" s="5">
        <f t="shared" si="56"/>
        <v>8.4604777306136608E-2</v>
      </c>
      <c r="Z88" s="5">
        <f t="shared" si="57"/>
        <v>5.1935003416229437E-3</v>
      </c>
      <c r="AA88" s="5">
        <f t="shared" si="78"/>
        <v>2.0155682171681757E-2</v>
      </c>
      <c r="AB88" s="11">
        <f t="shared" si="58"/>
        <v>543.97849801355142</v>
      </c>
      <c r="AC88" s="2">
        <f t="shared" si="79"/>
        <v>0.99031205329325811</v>
      </c>
      <c r="AD88" s="2">
        <f t="shared" si="80"/>
        <v>2.2208651623210093E-3</v>
      </c>
      <c r="AE88" s="5">
        <f t="shared" si="81"/>
        <v>2.7986771556204614E-4</v>
      </c>
      <c r="AF88" s="5">
        <f t="shared" si="82"/>
        <v>2.0994438308619283E-4</v>
      </c>
      <c r="AG88" s="5">
        <f t="shared" si="59"/>
        <v>6.9592637720762912E-3</v>
      </c>
      <c r="AH88" s="5">
        <f t="shared" si="83"/>
        <v>1.8005673696241061E-5</v>
      </c>
      <c r="AI88" s="11">
        <f t="shared" si="60"/>
        <v>9.9223332096655117</v>
      </c>
      <c r="AJ88" s="2">
        <f t="shared" si="84"/>
        <v>6.4441584137259228E-2</v>
      </c>
      <c r="AK88" s="7">
        <f t="shared" si="85"/>
        <v>0.30981530835220777</v>
      </c>
      <c r="AL88" s="15">
        <f t="shared" si="61"/>
        <v>2.9735999999999994</v>
      </c>
      <c r="AM88" s="2">
        <f t="shared" si="62"/>
        <v>0.12547329655203826</v>
      </c>
      <c r="AN88" s="2">
        <f t="shared" si="86"/>
        <v>0</v>
      </c>
      <c r="AO88" s="2">
        <f t="shared" si="87"/>
        <v>3.4203826858959828E-3</v>
      </c>
      <c r="AP88" s="5">
        <f t="shared" si="88"/>
        <v>5.1723339438541932E-2</v>
      </c>
      <c r="AQ88" s="5">
        <f t="shared" si="89"/>
        <v>0.18106928833484326</v>
      </c>
      <c r="AR88" s="5">
        <f t="shared" si="90"/>
        <v>1.190894517467949E-3</v>
      </c>
      <c r="AS88" s="5">
        <f t="shared" si="91"/>
        <v>0.76259609502325099</v>
      </c>
    </row>
    <row r="89" spans="1:45">
      <c r="A89">
        <f t="shared" si="92"/>
        <v>7.4000000000000052E-2</v>
      </c>
      <c r="B89" s="7">
        <f t="shared" si="63"/>
        <v>0.16550525377969755</v>
      </c>
      <c r="C89" s="11">
        <f t="shared" si="93"/>
        <v>377.87137877969735</v>
      </c>
      <c r="D89" s="8">
        <f t="shared" si="64"/>
        <v>3.7419006479481621E-4</v>
      </c>
      <c r="E89" s="2">
        <f t="shared" si="65"/>
        <v>3.7419006479481619E-2</v>
      </c>
      <c r="F89" s="7">
        <f t="shared" si="66"/>
        <v>0.56376889848812095</v>
      </c>
      <c r="G89" s="7">
        <f t="shared" si="67"/>
        <v>0.21295896328293734</v>
      </c>
      <c r="H89" s="7">
        <f t="shared" si="68"/>
        <v>0.15944222462203023</v>
      </c>
      <c r="I89" s="7">
        <f t="shared" si="69"/>
        <v>2.9438444924406049E-2</v>
      </c>
      <c r="J89" s="7">
        <f t="shared" si="94"/>
        <v>3.4017278617710568E-2</v>
      </c>
      <c r="K89" s="7">
        <f t="shared" si="70"/>
        <v>0.96598272138228936</v>
      </c>
      <c r="L89" s="7">
        <f t="shared" si="96"/>
        <v>0.16890698164146861</v>
      </c>
      <c r="M89" s="7">
        <f t="shared" si="71"/>
        <v>0.16890698164146861</v>
      </c>
      <c r="N89" s="7">
        <f t="shared" si="71"/>
        <v>0.3335506101511877</v>
      </c>
      <c r="O89" s="11">
        <f t="shared" si="95"/>
        <v>377.87818223542092</v>
      </c>
      <c r="P89" s="7">
        <f t="shared" si="72"/>
        <v>0.24565643088552908</v>
      </c>
      <c r="Q89" s="7">
        <f t="shared" si="73"/>
        <v>0.24191580414012623</v>
      </c>
      <c r="R89" s="7">
        <f t="shared" si="74"/>
        <v>0.24191580414012623</v>
      </c>
      <c r="S89" s="7">
        <f t="shared" si="75"/>
        <v>0.28749266107745025</v>
      </c>
      <c r="T89" s="7">
        <f t="shared" si="76"/>
        <v>3.7788984634537131</v>
      </c>
      <c r="U89" s="7">
        <f t="shared" si="77"/>
        <v>5.5001748253692515E-2</v>
      </c>
      <c r="V89" s="2">
        <f t="shared" si="53"/>
        <v>0.84183746130669312</v>
      </c>
      <c r="W89" s="2">
        <f t="shared" si="54"/>
        <v>1.0013243259857812E-2</v>
      </c>
      <c r="X89" s="5">
        <f t="shared" si="55"/>
        <v>3.7824184864360892E-2</v>
      </c>
      <c r="Y89" s="5">
        <f t="shared" si="56"/>
        <v>8.4956821065232266E-2</v>
      </c>
      <c r="Z89" s="5">
        <f t="shared" si="57"/>
        <v>5.2286373194851826E-3</v>
      </c>
      <c r="AA89" s="5">
        <f t="shared" si="78"/>
        <v>2.0139652184370652E-2</v>
      </c>
      <c r="AB89" s="11">
        <f t="shared" si="58"/>
        <v>544.25225458341015</v>
      </c>
      <c r="AC89" s="2">
        <f t="shared" si="79"/>
        <v>0.9902399301838839</v>
      </c>
      <c r="AD89" s="2">
        <f t="shared" si="80"/>
        <v>2.2378993746861339E-3</v>
      </c>
      <c r="AE89" s="5">
        <f t="shared" si="81"/>
        <v>2.8178256021971432E-4</v>
      </c>
      <c r="AF89" s="5">
        <f t="shared" si="82"/>
        <v>2.1097040278802935E-4</v>
      </c>
      <c r="AG89" s="5">
        <f t="shared" si="59"/>
        <v>7.0114131160552455E-3</v>
      </c>
      <c r="AH89" s="5">
        <f t="shared" si="83"/>
        <v>1.8004362366979714E-5</v>
      </c>
      <c r="AI89" s="11">
        <f t="shared" si="60"/>
        <v>10.000308673813379</v>
      </c>
      <c r="AJ89" s="2">
        <f t="shared" si="84"/>
        <v>6.4017545451334507E-2</v>
      </c>
      <c r="AK89" s="7">
        <f t="shared" si="85"/>
        <v>0.30777666082372362</v>
      </c>
      <c r="AL89" s="15">
        <f t="shared" si="61"/>
        <v>2.9567999999999994</v>
      </c>
      <c r="AM89" s="2">
        <f t="shared" si="62"/>
        <v>0.12541822361231095</v>
      </c>
      <c r="AN89" s="2">
        <f t="shared" si="86"/>
        <v>0</v>
      </c>
      <c r="AO89" s="2">
        <f t="shared" si="87"/>
        <v>3.4424229998124443E-3</v>
      </c>
      <c r="AP89" s="5">
        <f t="shared" si="88"/>
        <v>5.2013854271660873E-2</v>
      </c>
      <c r="AQ89" s="5">
        <f t="shared" si="89"/>
        <v>0.18173276691043186</v>
      </c>
      <c r="AR89" s="5">
        <f t="shared" si="90"/>
        <v>1.1983584072392459E-3</v>
      </c>
      <c r="AS89" s="5">
        <f t="shared" si="91"/>
        <v>0.76161259741085563</v>
      </c>
    </row>
    <row r="90" spans="1:45">
      <c r="A90">
        <f t="shared" si="92"/>
        <v>7.5000000000000053E-2</v>
      </c>
      <c r="B90" s="7">
        <f t="shared" si="63"/>
        <v>0.16450477027027019</v>
      </c>
      <c r="C90" s="11">
        <f t="shared" si="93"/>
        <v>375.30543581081059</v>
      </c>
      <c r="D90" s="8">
        <f t="shared" si="64"/>
        <v>3.716216216216214E-4</v>
      </c>
      <c r="E90" s="2">
        <f t="shared" si="65"/>
        <v>3.7162162162162143E-2</v>
      </c>
      <c r="F90" s="7">
        <f t="shared" si="66"/>
        <v>0.56427027027027032</v>
      </c>
      <c r="G90" s="7">
        <f t="shared" si="67"/>
        <v>0.21297297297297293</v>
      </c>
      <c r="H90" s="7">
        <f t="shared" si="68"/>
        <v>0.15914189189189187</v>
      </c>
      <c r="I90" s="7">
        <f t="shared" si="69"/>
        <v>2.945945945945946E-2</v>
      </c>
      <c r="J90" s="7">
        <f t="shared" si="94"/>
        <v>3.3783783783783772E-2</v>
      </c>
      <c r="K90" s="7">
        <f t="shared" si="70"/>
        <v>0.96621621621621623</v>
      </c>
      <c r="L90" s="7">
        <f t="shared" si="96"/>
        <v>0.16788314864864856</v>
      </c>
      <c r="M90" s="7">
        <f t="shared" si="71"/>
        <v>0.16788314864864856</v>
      </c>
      <c r="N90" s="7">
        <f t="shared" si="71"/>
        <v>0.33139666216216201</v>
      </c>
      <c r="O90" s="11">
        <f t="shared" si="95"/>
        <v>375.31219256756731</v>
      </c>
      <c r="P90" s="7">
        <f t="shared" si="72"/>
        <v>0.24428991891891885</v>
      </c>
      <c r="Q90" s="7">
        <f t="shared" si="73"/>
        <v>0.24057049356457116</v>
      </c>
      <c r="R90" s="7">
        <f t="shared" si="74"/>
        <v>0.24057049356457116</v>
      </c>
      <c r="S90" s="7">
        <f t="shared" si="75"/>
        <v>0.2866287947160025</v>
      </c>
      <c r="T90" s="7">
        <f t="shared" si="76"/>
        <v>3.7829665254541811</v>
      </c>
      <c r="U90" s="7">
        <f t="shared" si="77"/>
        <v>5.4788415841731525E-2</v>
      </c>
      <c r="V90" s="2">
        <f t="shared" si="53"/>
        <v>0.8411577776144652</v>
      </c>
      <c r="W90" s="2">
        <f t="shared" si="54"/>
        <v>1.0083268180498459E-2</v>
      </c>
      <c r="X90" s="5">
        <f t="shared" si="55"/>
        <v>3.8057358589102322E-2</v>
      </c>
      <c r="Y90" s="5">
        <f t="shared" si="56"/>
        <v>8.5313924509751948E-2</v>
      </c>
      <c r="Z90" s="5">
        <f t="shared" si="57"/>
        <v>5.2642792972235463E-3</v>
      </c>
      <c r="AA90" s="5">
        <f t="shared" si="78"/>
        <v>2.0123391808958502E-2</v>
      </c>
      <c r="AB90" s="11">
        <f t="shared" si="58"/>
        <v>544.52628682737623</v>
      </c>
      <c r="AC90" s="2">
        <f t="shared" si="79"/>
        <v>0.99016666386269481</v>
      </c>
      <c r="AD90" s="2">
        <f t="shared" si="80"/>
        <v>2.2552035936136755E-3</v>
      </c>
      <c r="AE90" s="5">
        <f t="shared" si="81"/>
        <v>2.837277567722923E-4</v>
      </c>
      <c r="AF90" s="5">
        <f t="shared" si="82"/>
        <v>2.120126857632551E-4</v>
      </c>
      <c r="AG90" s="5">
        <f t="shared" si="59"/>
        <v>7.0643890709040308E-3</v>
      </c>
      <c r="AH90" s="5">
        <f t="shared" si="83"/>
        <v>1.8003030252049001E-5</v>
      </c>
      <c r="AI90" s="11">
        <f t="shared" si="60"/>
        <v>10.07951939843557</v>
      </c>
      <c r="AJ90" s="2">
        <f t="shared" si="84"/>
        <v>6.3593080178177996E-2</v>
      </c>
      <c r="AK90" s="7">
        <f t="shared" si="85"/>
        <v>0.30573596239508649</v>
      </c>
      <c r="AL90" s="15">
        <f t="shared" si="61"/>
        <v>2.9399999999999995</v>
      </c>
      <c r="AM90" s="2">
        <f t="shared" si="62"/>
        <v>0.12536309526864603</v>
      </c>
      <c r="AN90" s="2">
        <f t="shared" si="86"/>
        <v>0</v>
      </c>
      <c r="AO90" s="2">
        <f t="shared" si="87"/>
        <v>3.4647578137939126E-3</v>
      </c>
      <c r="AP90" s="5">
        <f t="shared" si="88"/>
        <v>5.2308250929583341E-2</v>
      </c>
      <c r="AQ90" s="5">
        <f t="shared" si="89"/>
        <v>0.18240511080819238</v>
      </c>
      <c r="AR90" s="5">
        <f t="shared" si="90"/>
        <v>1.2059220286219513E-3</v>
      </c>
      <c r="AS90" s="5">
        <f t="shared" si="91"/>
        <v>0.76061595841980834</v>
      </c>
    </row>
    <row r="91" spans="1:45">
      <c r="A91">
        <f t="shared" si="92"/>
        <v>7.6000000000000054E-2</v>
      </c>
      <c r="B91" s="7">
        <f t="shared" si="63"/>
        <v>0.16350212121212113</v>
      </c>
      <c r="C91" s="11">
        <f t="shared" si="93"/>
        <v>372.73393885281359</v>
      </c>
      <c r="D91" s="8">
        <f t="shared" si="64"/>
        <v>3.6904761904761884E-4</v>
      </c>
      <c r="E91" s="2">
        <f t="shared" si="65"/>
        <v>3.6904761904761885E-2</v>
      </c>
      <c r="F91" s="7">
        <f t="shared" si="66"/>
        <v>0.5647727272727272</v>
      </c>
      <c r="G91" s="7">
        <f t="shared" si="67"/>
        <v>0.21298701298701295</v>
      </c>
      <c r="H91" s="7">
        <f t="shared" si="68"/>
        <v>0.15884090909090909</v>
      </c>
      <c r="I91" s="7">
        <f t="shared" si="69"/>
        <v>2.9480519480519482E-2</v>
      </c>
      <c r="J91" s="7">
        <f t="shared" si="94"/>
        <v>3.3549783549783538E-2</v>
      </c>
      <c r="K91" s="7">
        <f t="shared" si="70"/>
        <v>0.96645021645021634</v>
      </c>
      <c r="L91" s="7">
        <f t="shared" si="96"/>
        <v>0.16685709956709946</v>
      </c>
      <c r="M91" s="7">
        <f t="shared" si="71"/>
        <v>0.16685709956709946</v>
      </c>
      <c r="N91" s="7">
        <f t="shared" si="71"/>
        <v>0.32923805194805178</v>
      </c>
      <c r="O91" s="11">
        <f t="shared" si="95"/>
        <v>372.74064880952363</v>
      </c>
      <c r="P91" s="7">
        <f t="shared" si="72"/>
        <v>0.24292044913419905</v>
      </c>
      <c r="Q91" s="7">
        <f t="shared" si="73"/>
        <v>0.23922065039782101</v>
      </c>
      <c r="R91" s="7">
        <f t="shared" si="74"/>
        <v>0.23922065039782101</v>
      </c>
      <c r="S91" s="7">
        <f t="shared" si="75"/>
        <v>0.28575485664214917</v>
      </c>
      <c r="T91" s="7">
        <f t="shared" si="76"/>
        <v>3.7870431172967791</v>
      </c>
      <c r="U91" s="7">
        <f t="shared" si="77"/>
        <v>5.4573695167309012E-2</v>
      </c>
      <c r="V91" s="2">
        <f t="shared" si="53"/>
        <v>0.84046825458391838</v>
      </c>
      <c r="W91" s="2">
        <f t="shared" si="54"/>
        <v>1.015430680632701E-2</v>
      </c>
      <c r="X91" s="5">
        <f t="shared" si="55"/>
        <v>3.829390781805414E-2</v>
      </c>
      <c r="Y91" s="5">
        <f t="shared" si="56"/>
        <v>8.5676197508353494E-2</v>
      </c>
      <c r="Z91" s="5">
        <f t="shared" si="57"/>
        <v>5.3004372406696906E-3</v>
      </c>
      <c r="AA91" s="5">
        <f t="shared" si="78"/>
        <v>2.0106896042677475E-2</v>
      </c>
      <c r="AB91" s="11">
        <f t="shared" si="58"/>
        <v>544.80059516206654</v>
      </c>
      <c r="AC91" s="2">
        <f t="shared" si="79"/>
        <v>0.99009222693124621</v>
      </c>
      <c r="AD91" s="2">
        <f t="shared" si="80"/>
        <v>2.27278429013521E-3</v>
      </c>
      <c r="AE91" s="5">
        <f t="shared" si="81"/>
        <v>2.8570403263939787E-4</v>
      </c>
      <c r="AF91" s="5">
        <f t="shared" si="82"/>
        <v>2.1307162178075097E-4</v>
      </c>
      <c r="AG91" s="5">
        <f t="shared" si="59"/>
        <v>7.1182114473449989E-3</v>
      </c>
      <c r="AH91" s="5">
        <f t="shared" si="83"/>
        <v>1.8001676853295389E-5</v>
      </c>
      <c r="AI91" s="11">
        <f t="shared" si="60"/>
        <v>10.159994970744437</v>
      </c>
      <c r="AJ91" s="2">
        <f t="shared" si="84"/>
        <v>6.3168187683212487E-2</v>
      </c>
      <c r="AK91" s="7">
        <f t="shared" si="85"/>
        <v>0.30369321001544464</v>
      </c>
      <c r="AL91" s="15">
        <f t="shared" si="61"/>
        <v>2.9231999999999991</v>
      </c>
      <c r="AM91" s="2">
        <f t="shared" si="62"/>
        <v>0.12530791143862638</v>
      </c>
      <c r="AN91" s="2">
        <f t="shared" si="86"/>
        <v>0</v>
      </c>
      <c r="AO91" s="2">
        <f t="shared" si="87"/>
        <v>3.4873930701531265E-3</v>
      </c>
      <c r="AP91" s="5">
        <f t="shared" si="88"/>
        <v>5.2606607738325969E-2</v>
      </c>
      <c r="AQ91" s="5">
        <f t="shared" si="89"/>
        <v>0.18308649890929732</v>
      </c>
      <c r="AR91" s="5">
        <f t="shared" si="90"/>
        <v>1.2135873939634145E-3</v>
      </c>
      <c r="AS91" s="5">
        <f t="shared" si="91"/>
        <v>0.75960591288826018</v>
      </c>
    </row>
    <row r="92" spans="1:45">
      <c r="A92">
        <f t="shared" si="92"/>
        <v>7.7000000000000055E-2</v>
      </c>
      <c r="B92" s="7">
        <f t="shared" si="63"/>
        <v>0.1624972995666305</v>
      </c>
      <c r="C92" s="11">
        <f t="shared" si="93"/>
        <v>370.15686985373759</v>
      </c>
      <c r="D92" s="8">
        <f t="shared" si="64"/>
        <v>3.6646803900325007E-4</v>
      </c>
      <c r="E92" s="2">
        <f t="shared" si="65"/>
        <v>3.6646803900325008E-2</v>
      </c>
      <c r="F92" s="7">
        <f t="shared" si="66"/>
        <v>0.56527627302275185</v>
      </c>
      <c r="G92" s="7">
        <f t="shared" si="67"/>
        <v>0.21300108342361859</v>
      </c>
      <c r="H92" s="7">
        <f t="shared" si="68"/>
        <v>0.15853927410617552</v>
      </c>
      <c r="I92" s="7">
        <f t="shared" si="69"/>
        <v>2.9501625135427954E-2</v>
      </c>
      <c r="J92" s="7">
        <f t="shared" si="94"/>
        <v>3.3315276273022741E-2</v>
      </c>
      <c r="K92" s="7">
        <f t="shared" si="70"/>
        <v>0.96668472372697711</v>
      </c>
      <c r="L92" s="7">
        <f t="shared" si="96"/>
        <v>0.16582882719393277</v>
      </c>
      <c r="M92" s="7">
        <f t="shared" si="71"/>
        <v>0.16582882719393277</v>
      </c>
      <c r="N92" s="7">
        <f t="shared" si="71"/>
        <v>0.32707476435536276</v>
      </c>
      <c r="O92" s="11">
        <f t="shared" si="95"/>
        <v>370.16353290899218</v>
      </c>
      <c r="P92" s="7">
        <f t="shared" si="72"/>
        <v>0.24154801191765973</v>
      </c>
      <c r="Q92" s="7">
        <f t="shared" si="73"/>
        <v>0.23786625745458093</v>
      </c>
      <c r="R92" s="7">
        <f t="shared" si="74"/>
        <v>0.23786625745458093</v>
      </c>
      <c r="S92" s="7">
        <f t="shared" si="75"/>
        <v>0.28487072791770512</v>
      </c>
      <c r="T92" s="7">
        <f t="shared" si="76"/>
        <v>3.7911282600469711</v>
      </c>
      <c r="U92" s="7">
        <f t="shared" si="77"/>
        <v>5.4357576990067567E-2</v>
      </c>
      <c r="V92" s="2">
        <f t="shared" si="53"/>
        <v>0.83976867700075075</v>
      </c>
      <c r="W92" s="2">
        <f t="shared" si="54"/>
        <v>1.0226381309957799E-2</v>
      </c>
      <c r="X92" s="5">
        <f t="shared" si="55"/>
        <v>3.8533906383089657E-2</v>
      </c>
      <c r="Y92" s="5">
        <f t="shared" si="56"/>
        <v>8.6043753133881198E-2</v>
      </c>
      <c r="Z92" s="5">
        <f t="shared" si="57"/>
        <v>5.3371224354604859E-3</v>
      </c>
      <c r="AA92" s="5">
        <f t="shared" si="78"/>
        <v>2.0090159736860069E-2</v>
      </c>
      <c r="AB92" s="11">
        <f t="shared" si="58"/>
        <v>545.0751800049386</v>
      </c>
      <c r="AC92" s="2">
        <f t="shared" si="79"/>
        <v>0.99001659110852858</v>
      </c>
      <c r="AD92" s="2">
        <f t="shared" si="80"/>
        <v>2.2906481437289356E-3</v>
      </c>
      <c r="AE92" s="5">
        <f t="shared" si="81"/>
        <v>2.8771213867248601E-4</v>
      </c>
      <c r="AF92" s="5">
        <f t="shared" si="82"/>
        <v>2.1414761316473837E-4</v>
      </c>
      <c r="AG92" s="5">
        <f t="shared" si="59"/>
        <v>7.1729006942488471E-3</v>
      </c>
      <c r="AH92" s="5">
        <f t="shared" si="83"/>
        <v>1.8000301656518707E-5</v>
      </c>
      <c r="AI92" s="11">
        <f t="shared" si="60"/>
        <v>10.241765930462556</v>
      </c>
      <c r="AJ92" s="2">
        <f t="shared" si="84"/>
        <v>6.2742867330907406E-2</v>
      </c>
      <c r="AK92" s="7">
        <f t="shared" si="85"/>
        <v>0.30164840062936249</v>
      </c>
      <c r="AL92" s="15">
        <f t="shared" si="61"/>
        <v>2.9063999999999992</v>
      </c>
      <c r="AM92" s="2">
        <f t="shared" si="62"/>
        <v>0.12525267203971113</v>
      </c>
      <c r="AN92" s="2">
        <f t="shared" si="86"/>
        <v>0</v>
      </c>
      <c r="AO92" s="2">
        <f t="shared" si="87"/>
        <v>3.5103348721544012E-3</v>
      </c>
      <c r="AP92" s="5">
        <f t="shared" si="88"/>
        <v>5.2909005145418693E-2</v>
      </c>
      <c r="AQ92" s="5">
        <f t="shared" si="89"/>
        <v>0.18377711494003687</v>
      </c>
      <c r="AR92" s="5">
        <f t="shared" si="90"/>
        <v>1.2213565701167783E-3</v>
      </c>
      <c r="AS92" s="5">
        <f t="shared" si="91"/>
        <v>0.75858218847227332</v>
      </c>
    </row>
    <row r="93" spans="1:45">
      <c r="A93">
        <f t="shared" si="92"/>
        <v>7.8000000000000055E-2</v>
      </c>
      <c r="B93" s="7">
        <f t="shared" si="63"/>
        <v>0.16149029826464201</v>
      </c>
      <c r="C93" s="11">
        <f t="shared" si="93"/>
        <v>367.57421068329688</v>
      </c>
      <c r="D93" s="8">
        <f t="shared" si="64"/>
        <v>3.6388286334056375E-4</v>
      </c>
      <c r="E93" s="2">
        <f t="shared" si="65"/>
        <v>3.6388286334056372E-2</v>
      </c>
      <c r="F93" s="7">
        <f t="shared" si="66"/>
        <v>0.56578091106290673</v>
      </c>
      <c r="G93" s="7">
        <f t="shared" si="67"/>
        <v>0.21301518438177872</v>
      </c>
      <c r="H93" s="7">
        <f t="shared" si="68"/>
        <v>0.15823698481561821</v>
      </c>
      <c r="I93" s="7">
        <f t="shared" si="69"/>
        <v>2.9522776572668115E-2</v>
      </c>
      <c r="J93" s="7">
        <f t="shared" si="94"/>
        <v>3.3080260303687624E-2</v>
      </c>
      <c r="K93" s="7">
        <f t="shared" si="70"/>
        <v>0.96691973969631229</v>
      </c>
      <c r="L93" s="7">
        <f t="shared" si="96"/>
        <v>0.16479832429501076</v>
      </c>
      <c r="M93" s="7">
        <f t="shared" si="71"/>
        <v>0.16479832429501076</v>
      </c>
      <c r="N93" s="7">
        <f t="shared" si="71"/>
        <v>0.3249067841648588</v>
      </c>
      <c r="O93" s="11">
        <f t="shared" si="95"/>
        <v>367.58082673535768</v>
      </c>
      <c r="P93" s="7">
        <f t="shared" si="72"/>
        <v>0.24017259761388279</v>
      </c>
      <c r="Q93" s="7">
        <f t="shared" si="73"/>
        <v>0.23650729747004573</v>
      </c>
      <c r="R93" s="7">
        <f t="shared" si="74"/>
        <v>0.23650729747004573</v>
      </c>
      <c r="S93" s="7">
        <f t="shared" si="75"/>
        <v>0.28397628787624779</v>
      </c>
      <c r="T93" s="7">
        <f t="shared" si="76"/>
        <v>3.7952219746452709</v>
      </c>
      <c r="U93" s="7">
        <f t="shared" si="77"/>
        <v>5.4140051997335265E-2</v>
      </c>
      <c r="V93" s="2">
        <f t="shared" si="53"/>
        <v>0.83905882332809911</v>
      </c>
      <c r="W93" s="2">
        <f t="shared" si="54"/>
        <v>1.0299514515391871E-2</v>
      </c>
      <c r="X93" s="5">
        <f t="shared" si="55"/>
        <v>3.877743028511383E-2</v>
      </c>
      <c r="Y93" s="5">
        <f t="shared" si="56"/>
        <v>8.6416707781031679E-2</v>
      </c>
      <c r="Z93" s="5">
        <f t="shared" si="57"/>
        <v>5.3743464987820715E-3</v>
      </c>
      <c r="AA93" s="5">
        <f t="shared" si="78"/>
        <v>2.0073177591581327E-2</v>
      </c>
      <c r="AB93" s="11">
        <f t="shared" si="58"/>
        <v>545.35004177429164</v>
      </c>
      <c r="AC93" s="2">
        <f t="shared" si="79"/>
        <v>0.98993972719513934</v>
      </c>
      <c r="AD93" s="2">
        <f t="shared" si="80"/>
        <v>2.3088020507809753E-3</v>
      </c>
      <c r="AE93" s="5">
        <f t="shared" si="81"/>
        <v>2.8975285010599921E-4</v>
      </c>
      <c r="AF93" s="5">
        <f t="shared" si="82"/>
        <v>2.1524107530442822E-4</v>
      </c>
      <c r="AG93" s="5">
        <f t="shared" si="59"/>
        <v>7.2284779245384619E-3</v>
      </c>
      <c r="AH93" s="5">
        <f t="shared" si="83"/>
        <v>1.7998904130820721E-5</v>
      </c>
      <c r="AI93" s="11">
        <f t="shared" si="60"/>
        <v>10.324863808464272</v>
      </c>
      <c r="AJ93" s="2">
        <f t="shared" si="84"/>
        <v>6.2317118484789401E-2</v>
      </c>
      <c r="AK93" s="7">
        <f t="shared" si="85"/>
        <v>0.2996015311768721</v>
      </c>
      <c r="AL93" s="15">
        <f t="shared" si="61"/>
        <v>2.8895999999999993</v>
      </c>
      <c r="AM93" s="2">
        <f t="shared" si="62"/>
        <v>0.12519737698923691</v>
      </c>
      <c r="AN93" s="2">
        <f t="shared" si="86"/>
        <v>0</v>
      </c>
      <c r="AO93" s="2">
        <f t="shared" si="87"/>
        <v>3.5335894895001294E-3</v>
      </c>
      <c r="AP93" s="5">
        <f t="shared" si="88"/>
        <v>5.3215525792222773E-2</v>
      </c>
      <c r="AQ93" s="5">
        <f t="shared" si="89"/>
        <v>0.18447714763697942</v>
      </c>
      <c r="AR93" s="5">
        <f t="shared" si="90"/>
        <v>1.2292316802989683E-3</v>
      </c>
      <c r="AS93" s="5">
        <f t="shared" si="91"/>
        <v>0.75754450540099871</v>
      </c>
    </row>
    <row r="94" spans="1:45">
      <c r="A94">
        <f t="shared" si="92"/>
        <v>7.9000000000000056E-2</v>
      </c>
      <c r="B94" s="7">
        <f t="shared" si="63"/>
        <v>0.16048111020629741</v>
      </c>
      <c r="C94" s="11">
        <f t="shared" si="93"/>
        <v>364.98594313246446</v>
      </c>
      <c r="D94" s="8">
        <f t="shared" si="64"/>
        <v>3.6129207383279029E-4</v>
      </c>
      <c r="E94" s="2">
        <f t="shared" si="65"/>
        <v>3.612920738327903E-2</v>
      </c>
      <c r="F94" s="7">
        <f t="shared" si="66"/>
        <v>0.56628664495114012</v>
      </c>
      <c r="G94" s="7">
        <f t="shared" si="67"/>
        <v>0.21302931596091201</v>
      </c>
      <c r="H94" s="7">
        <f t="shared" si="68"/>
        <v>0.15793403908794787</v>
      </c>
      <c r="I94" s="7">
        <f t="shared" si="69"/>
        <v>2.9543973941368082E-2</v>
      </c>
      <c r="J94" s="7">
        <f t="shared" si="94"/>
        <v>3.2844733984799118E-2</v>
      </c>
      <c r="K94" s="7">
        <f t="shared" si="70"/>
        <v>0.96715526601520097</v>
      </c>
      <c r="L94" s="7">
        <f t="shared" si="96"/>
        <v>0.16376558360477733</v>
      </c>
      <c r="M94" s="7">
        <f t="shared" si="71"/>
        <v>0.16376558360477733</v>
      </c>
      <c r="N94" s="7">
        <f t="shared" si="71"/>
        <v>0.32273409609120512</v>
      </c>
      <c r="O94" s="11">
        <f t="shared" si="95"/>
        <v>364.99251207926153</v>
      </c>
      <c r="P94" s="7">
        <f t="shared" si="72"/>
        <v>0.23879419652551565</v>
      </c>
      <c r="Q94" s="7">
        <f t="shared" si="73"/>
        <v>0.23514375309945629</v>
      </c>
      <c r="R94" s="7">
        <f t="shared" si="74"/>
        <v>0.23514375309945629</v>
      </c>
      <c r="S94" s="7">
        <f t="shared" si="75"/>
        <v>0.28307141409235048</v>
      </c>
      <c r="T94" s="7">
        <f t="shared" si="76"/>
        <v>3.7993242818977011</v>
      </c>
      <c r="U94" s="7">
        <f t="shared" si="77"/>
        <v>5.3921110803457989E-2</v>
      </c>
      <c r="V94" s="2">
        <f t="shared" si="53"/>
        <v>0.83833846547263968</v>
      </c>
      <c r="W94" s="2">
        <f t="shared" si="54"/>
        <v>1.0373729922114487E-2</v>
      </c>
      <c r="X94" s="5">
        <f t="shared" si="55"/>
        <v>3.9024557774304705E-2</v>
      </c>
      <c r="Y94" s="5">
        <f t="shared" si="56"/>
        <v>8.6795181289242865E-2</v>
      </c>
      <c r="Z94" s="5">
        <f t="shared" si="57"/>
        <v>5.4121213916352258E-3</v>
      </c>
      <c r="AA94" s="5">
        <f t="shared" si="78"/>
        <v>2.0055944150063152E-2</v>
      </c>
      <c r="AB94" s="11">
        <f t="shared" si="58"/>
        <v>545.62518088926925</v>
      </c>
      <c r="AC94" s="2">
        <f t="shared" si="79"/>
        <v>0.98986160503570086</v>
      </c>
      <c r="AD94" s="2">
        <f t="shared" si="80"/>
        <v>2.3272531334622244E-3</v>
      </c>
      <c r="AE94" s="5">
        <f t="shared" si="81"/>
        <v>2.918269675552285E-4</v>
      </c>
      <c r="AF94" s="5">
        <f t="shared" si="82"/>
        <v>2.1635243718869912E-4</v>
      </c>
      <c r="AG94" s="5">
        <f t="shared" si="59"/>
        <v>7.2849649423649271E-3</v>
      </c>
      <c r="AH94" s="5">
        <f t="shared" si="83"/>
        <v>1.7997483727921838E-5</v>
      </c>
      <c r="AI94" s="11">
        <f t="shared" si="60"/>
        <v>10.409321167313816</v>
      </c>
      <c r="AJ94" s="2">
        <f t="shared" si="84"/>
        <v>6.189094050745407E-2</v>
      </c>
      <c r="AK94" s="7">
        <f t="shared" si="85"/>
        <v>0.29755259859352917</v>
      </c>
      <c r="AL94" s="15">
        <f t="shared" si="61"/>
        <v>2.8727999999999989</v>
      </c>
      <c r="AM94" s="2">
        <f t="shared" si="62"/>
        <v>0.12514202620441947</v>
      </c>
      <c r="AN94" s="2">
        <f t="shared" si="86"/>
        <v>0</v>
      </c>
      <c r="AO94" s="2">
        <f t="shared" si="87"/>
        <v>3.5571633640432586E-3</v>
      </c>
      <c r="AP94" s="5">
        <f t="shared" si="88"/>
        <v>5.3526254589227266E-2</v>
      </c>
      <c r="AQ94" s="5">
        <f t="shared" si="89"/>
        <v>0.18518679091893361</v>
      </c>
      <c r="AR94" s="5">
        <f t="shared" si="90"/>
        <v>1.2372149060252077E-3</v>
      </c>
      <c r="AS94" s="5">
        <f t="shared" si="91"/>
        <v>0.75649257622177069</v>
      </c>
    </row>
    <row r="95" spans="1:45">
      <c r="A95">
        <f t="shared" si="92"/>
        <v>8.0000000000000057E-2</v>
      </c>
      <c r="B95" s="7">
        <f t="shared" si="63"/>
        <v>0.1594697282608695</v>
      </c>
      <c r="C95" s="11">
        <f t="shared" si="93"/>
        <v>362.3920489130432</v>
      </c>
      <c r="D95" s="8">
        <f t="shared" si="64"/>
        <v>3.5869565217391282E-4</v>
      </c>
      <c r="E95" s="2">
        <f t="shared" si="65"/>
        <v>3.5869565217391285E-2</v>
      </c>
      <c r="F95" s="7">
        <f t="shared" si="66"/>
        <v>0.56679347826086957</v>
      </c>
      <c r="G95" s="7">
        <f t="shared" si="67"/>
        <v>0.21304347826086953</v>
      </c>
      <c r="H95" s="7">
        <f t="shared" si="68"/>
        <v>0.15763043478260869</v>
      </c>
      <c r="I95" s="7">
        <f t="shared" si="69"/>
        <v>2.9565217391304348E-2</v>
      </c>
      <c r="J95" s="7">
        <f t="shared" si="94"/>
        <v>3.2608695652173905E-2</v>
      </c>
      <c r="K95" s="7">
        <f t="shared" si="70"/>
        <v>0.96739130434782616</v>
      </c>
      <c r="L95" s="7">
        <f t="shared" si="96"/>
        <v>0.16273059782608687</v>
      </c>
      <c r="M95" s="7">
        <f t="shared" si="71"/>
        <v>0.16273059782608687</v>
      </c>
      <c r="N95" s="7">
        <f t="shared" si="71"/>
        <v>0.32055668478260851</v>
      </c>
      <c r="O95" s="11">
        <f t="shared" si="95"/>
        <v>362.3985706521737</v>
      </c>
      <c r="P95" s="7">
        <f t="shared" si="72"/>
        <v>0.23741279891304345</v>
      </c>
      <c r="Q95" s="7">
        <f t="shared" si="73"/>
        <v>0.23377560691765187</v>
      </c>
      <c r="R95" s="7">
        <f t="shared" si="74"/>
        <v>0.23377560691765187</v>
      </c>
      <c r="S95" s="7">
        <f t="shared" si="75"/>
        <v>0.28215598235016082</v>
      </c>
      <c r="T95" s="7">
        <f t="shared" si="76"/>
        <v>3.8034352024657561</v>
      </c>
      <c r="U95" s="7">
        <f t="shared" si="77"/>
        <v>5.3700743949124795E-2</v>
      </c>
      <c r="V95" s="2">
        <f t="shared" si="53"/>
        <v>0.83760736854022866</v>
      </c>
      <c r="W95" s="2">
        <f t="shared" si="54"/>
        <v>1.0449051730270395E-2</v>
      </c>
      <c r="X95" s="5">
        <f t="shared" si="55"/>
        <v>3.9275369433943746E-2</v>
      </c>
      <c r="Y95" s="5">
        <f t="shared" si="56"/>
        <v>8.7179297071079437E-2</v>
      </c>
      <c r="Z95" s="5">
        <f t="shared" si="57"/>
        <v>5.4504594316493373E-3</v>
      </c>
      <c r="AA95" s="5">
        <f t="shared" si="78"/>
        <v>2.0038453792828443E-2</v>
      </c>
      <c r="AB95" s="11">
        <f t="shared" si="58"/>
        <v>545.90059776986129</v>
      </c>
      <c r="AC95" s="2">
        <f t="shared" si="79"/>
        <v>0.98978219347941387</v>
      </c>
      <c r="AD95" s="2">
        <f t="shared" si="80"/>
        <v>2.34600874904473E-3</v>
      </c>
      <c r="AE95" s="5">
        <f t="shared" si="81"/>
        <v>2.9393531806358366E-4</v>
      </c>
      <c r="AF95" s="5">
        <f t="shared" si="82"/>
        <v>2.1748214196724952E-4</v>
      </c>
      <c r="AG95" s="5">
        <f t="shared" si="59"/>
        <v>7.3423842716291111E-3</v>
      </c>
      <c r="AH95" s="5">
        <f t="shared" si="83"/>
        <v>1.7996039881443896E-5</v>
      </c>
      <c r="AI95" s="11">
        <f t="shared" si="60"/>
        <v>10.495171643809414</v>
      </c>
      <c r="AJ95" s="2">
        <f t="shared" si="84"/>
        <v>6.1464332760578076E-2</v>
      </c>
      <c r="AK95" s="7">
        <f t="shared" si="85"/>
        <v>0.29550159981047153</v>
      </c>
      <c r="AL95" s="15">
        <f t="shared" si="61"/>
        <v>2.855999999999999</v>
      </c>
      <c r="AM95" s="2">
        <f t="shared" si="62"/>
        <v>0.12508661960235515</v>
      </c>
      <c r="AN95" s="2">
        <f t="shared" si="86"/>
        <v>0</v>
      </c>
      <c r="AO95" s="2">
        <f t="shared" si="87"/>
        <v>3.5810631157366596E-3</v>
      </c>
      <c r="AP95" s="5">
        <f t="shared" si="88"/>
        <v>5.3841278794468123E-2</v>
      </c>
      <c r="AQ95" s="5">
        <f t="shared" si="89"/>
        <v>0.18590624406604211</v>
      </c>
      <c r="AR95" s="5">
        <f t="shared" si="90"/>
        <v>1.2453084891237529E-3</v>
      </c>
      <c r="AS95" s="5">
        <f t="shared" si="91"/>
        <v>0.7554261055346293</v>
      </c>
    </row>
    <row r="96" spans="1:45">
      <c r="A96">
        <f t="shared" si="92"/>
        <v>8.1000000000000058E-2</v>
      </c>
      <c r="B96" s="7">
        <f t="shared" si="63"/>
        <v>0.15845614526659405</v>
      </c>
      <c r="C96" s="11">
        <f t="shared" si="93"/>
        <v>359.79250965723588</v>
      </c>
      <c r="D96" s="8">
        <f t="shared" si="64"/>
        <v>3.5609357997823697E-4</v>
      </c>
      <c r="E96" s="2">
        <f t="shared" si="65"/>
        <v>3.56093579978237E-2</v>
      </c>
      <c r="F96" s="7">
        <f t="shared" si="66"/>
        <v>0.56730141458106642</v>
      </c>
      <c r="G96" s="7">
        <f t="shared" si="67"/>
        <v>0.21305767138193685</v>
      </c>
      <c r="H96" s="7">
        <f t="shared" si="68"/>
        <v>0.15732616974972796</v>
      </c>
      <c r="I96" s="7">
        <f t="shared" si="69"/>
        <v>2.9586507072905333E-2</v>
      </c>
      <c r="J96" s="7">
        <f t="shared" si="94"/>
        <v>3.2372143634385189E-2</v>
      </c>
      <c r="K96" s="7">
        <f t="shared" si="70"/>
        <v>0.96762785636561488</v>
      </c>
      <c r="L96" s="7">
        <f t="shared" si="96"/>
        <v>0.16169335963003253</v>
      </c>
      <c r="M96" s="7">
        <f t="shared" si="71"/>
        <v>0.16169335963003253</v>
      </c>
      <c r="N96" s="7">
        <f t="shared" si="71"/>
        <v>0.31837453482045691</v>
      </c>
      <c r="O96" s="11">
        <f t="shared" si="95"/>
        <v>359.79898408596279</v>
      </c>
      <c r="P96" s="7">
        <f t="shared" si="72"/>
        <v>0.23602839499455924</v>
      </c>
      <c r="Q96" s="7">
        <f t="shared" si="73"/>
        <v>0.23240284141862044</v>
      </c>
      <c r="R96" s="7">
        <f t="shared" si="74"/>
        <v>0.23240284141862044</v>
      </c>
      <c r="S96" s="7">
        <f t="shared" si="75"/>
        <v>0.28122986661130811</v>
      </c>
      <c r="T96" s="7">
        <f t="shared" si="76"/>
        <v>3.8075547568558372</v>
      </c>
      <c r="U96" s="7">
        <f t="shared" si="77"/>
        <v>5.3478941900685674E-2</v>
      </c>
      <c r="V96" s="2">
        <f t="shared" si="53"/>
        <v>0.83686529058053449</v>
      </c>
      <c r="W96" s="2">
        <f t="shared" si="54"/>
        <v>1.052550486697347E-2</v>
      </c>
      <c r="X96" s="5">
        <f t="shared" si="55"/>
        <v>3.9529948268023495E-2</v>
      </c>
      <c r="Y96" s="5">
        <f t="shared" si="56"/>
        <v>8.7569182246403102E-2</v>
      </c>
      <c r="Z96" s="5">
        <f t="shared" si="57"/>
        <v>5.4893733064737445E-3</v>
      </c>
      <c r="AA96" s="5">
        <f t="shared" si="78"/>
        <v>2.0020700731591744E-2</v>
      </c>
      <c r="AB96" s="11">
        <f t="shared" si="58"/>
        <v>546.17629283690576</v>
      </c>
      <c r="AC96" s="2">
        <f t="shared" si="79"/>
        <v>0.98970146033864137</v>
      </c>
      <c r="AD96" s="2">
        <f t="shared" si="80"/>
        <v>2.3650764996831983E-3</v>
      </c>
      <c r="AE96" s="5">
        <f t="shared" si="81"/>
        <v>2.9607875620214834E-4</v>
      </c>
      <c r="AF96" s="5">
        <f t="shared" si="82"/>
        <v>2.1863064753976593E-4</v>
      </c>
      <c r="AG96" s="5">
        <f t="shared" si="59"/>
        <v>7.4007591859272456E-3</v>
      </c>
      <c r="AH96" s="5">
        <f t="shared" si="83"/>
        <v>1.7994572006157125E-5</v>
      </c>
      <c r="AI96" s="11">
        <f t="shared" si="60"/>
        <v>10.582449993650178</v>
      </c>
      <c r="AJ96" s="2">
        <f t="shared" si="84"/>
        <v>6.1037294604932124E-2</v>
      </c>
      <c r="AK96" s="7">
        <f t="shared" si="85"/>
        <v>0.29344853175448138</v>
      </c>
      <c r="AL96" s="15">
        <f t="shared" si="61"/>
        <v>2.8391999999999991</v>
      </c>
      <c r="AM96" s="2">
        <f t="shared" si="62"/>
        <v>0.12503115710002269</v>
      </c>
      <c r="AN96" s="2">
        <f t="shared" si="86"/>
        <v>0</v>
      </c>
      <c r="AO96" s="2">
        <f t="shared" si="87"/>
        <v>3.6052955488309578E-3</v>
      </c>
      <c r="AP96" s="5">
        <f t="shared" si="88"/>
        <v>5.416068809522212E-2</v>
      </c>
      <c r="AQ96" s="5">
        <f t="shared" si="89"/>
        <v>0.18663571190635464</v>
      </c>
      <c r="AR96" s="5">
        <f t="shared" si="90"/>
        <v>1.2535147338347719E-3</v>
      </c>
      <c r="AS96" s="5">
        <f t="shared" si="91"/>
        <v>0.75434478971575747</v>
      </c>
    </row>
    <row r="97" spans="1:45">
      <c r="A97">
        <f t="shared" si="92"/>
        <v>8.2000000000000059E-2</v>
      </c>
      <c r="B97" s="7">
        <f t="shared" si="63"/>
        <v>0.157440354030501</v>
      </c>
      <c r="C97" s="11">
        <f t="shared" si="93"/>
        <v>357.18730691721106</v>
      </c>
      <c r="D97" s="8">
        <f t="shared" si="64"/>
        <v>3.5348583877995625E-4</v>
      </c>
      <c r="E97" s="2">
        <f t="shared" si="65"/>
        <v>3.5348583877995624E-2</v>
      </c>
      <c r="F97" s="7">
        <f t="shared" si="66"/>
        <v>0.56781045751633985</v>
      </c>
      <c r="G97" s="7">
        <f t="shared" si="67"/>
        <v>0.21307189542483657</v>
      </c>
      <c r="H97" s="7">
        <f t="shared" si="68"/>
        <v>0.15702124183006536</v>
      </c>
      <c r="I97" s="7">
        <f t="shared" si="69"/>
        <v>2.9607843137254904E-2</v>
      </c>
      <c r="J97" s="7">
        <f t="shared" si="94"/>
        <v>3.2135076252723299E-2</v>
      </c>
      <c r="K97" s="7">
        <f t="shared" si="70"/>
        <v>0.96786492374727662</v>
      </c>
      <c r="L97" s="7">
        <f t="shared" si="96"/>
        <v>0.16065386165577336</v>
      </c>
      <c r="M97" s="7">
        <f t="shared" si="71"/>
        <v>0.16065386165577336</v>
      </c>
      <c r="N97" s="7">
        <f t="shared" si="71"/>
        <v>0.31618763071895412</v>
      </c>
      <c r="O97" s="11">
        <f t="shared" si="95"/>
        <v>357.19373393246173</v>
      </c>
      <c r="P97" s="7">
        <f t="shared" si="72"/>
        <v>0.23464097494553371</v>
      </c>
      <c r="Q97" s="7">
        <f t="shared" si="73"/>
        <v>0.23102543901504555</v>
      </c>
      <c r="R97" s="7">
        <f t="shared" si="74"/>
        <v>0.23102543901504555</v>
      </c>
      <c r="S97" s="7">
        <f t="shared" si="75"/>
        <v>0.28029293898212226</v>
      </c>
      <c r="T97" s="7">
        <f t="shared" si="76"/>
        <v>3.8116829654081217</v>
      </c>
      <c r="U97" s="7">
        <f t="shared" si="77"/>
        <v>5.325569504946228E-2</v>
      </c>
      <c r="V97" s="2">
        <f t="shared" si="53"/>
        <v>0.83611198232007267</v>
      </c>
      <c r="W97" s="2">
        <f t="shared" si="54"/>
        <v>1.0603115013810838E-2</v>
      </c>
      <c r="X97" s="5">
        <f t="shared" si="55"/>
        <v>3.9788379792832604E-2</v>
      </c>
      <c r="Y97" s="5">
        <f t="shared" si="56"/>
        <v>8.7964967782634226E-2</v>
      </c>
      <c r="Z97" s="5">
        <f t="shared" si="57"/>
        <v>5.5288760877770463E-3</v>
      </c>
      <c r="AA97" s="5">
        <f t="shared" si="78"/>
        <v>2.0002679002872555E-2</v>
      </c>
      <c r="AB97" s="11">
        <f t="shared" si="58"/>
        <v>546.45226651209123</v>
      </c>
      <c r="AC97" s="2">
        <f t="shared" si="79"/>
        <v>0.9896193723454102</v>
      </c>
      <c r="AD97" s="2">
        <f t="shared" si="80"/>
        <v>2.3844642426889616E-3</v>
      </c>
      <c r="AE97" s="5">
        <f t="shared" si="81"/>
        <v>2.9825816522459527E-4</v>
      </c>
      <c r="AF97" s="5">
        <f t="shared" si="82"/>
        <v>2.1979842717475409E-4</v>
      </c>
      <c r="AG97" s="5">
        <f t="shared" si="59"/>
        <v>7.4601137400041422E-3</v>
      </c>
      <c r="AH97" s="5">
        <f t="shared" si="83"/>
        <v>1.799307949718928E-5</v>
      </c>
      <c r="AI97" s="11">
        <f t="shared" si="60"/>
        <v>10.671192138350431</v>
      </c>
      <c r="AJ97" s="2">
        <f t="shared" si="84"/>
        <v>6.0609825400394855E-2</v>
      </c>
      <c r="AK97" s="7">
        <f t="shared" si="85"/>
        <v>0.2913933913480522</v>
      </c>
      <c r="AL97" s="15">
        <f t="shared" si="61"/>
        <v>2.8223999999999991</v>
      </c>
      <c r="AM97" s="2">
        <f t="shared" si="62"/>
        <v>0.12497563861428496</v>
      </c>
      <c r="AN97" s="2">
        <f t="shared" si="86"/>
        <v>0</v>
      </c>
      <c r="AO97" s="2">
        <f t="shared" si="87"/>
        <v>3.6298676583329712E-3</v>
      </c>
      <c r="AP97" s="5">
        <f t="shared" si="88"/>
        <v>5.4484574693136043E-2</v>
      </c>
      <c r="AQ97" s="5">
        <f t="shared" si="89"/>
        <v>0.18737540501024574</v>
      </c>
      <c r="AR97" s="5">
        <f t="shared" si="90"/>
        <v>1.2618360089974761E-3</v>
      </c>
      <c r="AS97" s="5">
        <f t="shared" si="91"/>
        <v>0.75324831662928782</v>
      </c>
    </row>
    <row r="98" spans="1:45">
      <c r="A98">
        <f t="shared" si="92"/>
        <v>8.300000000000006E-2</v>
      </c>
      <c r="B98" s="7">
        <f t="shared" si="63"/>
        <v>0.1564223473282442</v>
      </c>
      <c r="C98" s="11">
        <f t="shared" si="93"/>
        <v>354.57642216466712</v>
      </c>
      <c r="D98" s="8">
        <f t="shared" si="64"/>
        <v>3.5087241003271515E-4</v>
      </c>
      <c r="E98" s="2">
        <f t="shared" si="65"/>
        <v>3.5087241003271513E-2</v>
      </c>
      <c r="F98" s="7">
        <f t="shared" si="66"/>
        <v>0.568320610687023</v>
      </c>
      <c r="G98" s="7">
        <f t="shared" si="67"/>
        <v>0.21308615049073062</v>
      </c>
      <c r="H98" s="7">
        <f t="shared" si="68"/>
        <v>0.15671564885496184</v>
      </c>
      <c r="I98" s="7">
        <f t="shared" si="69"/>
        <v>2.9629225736095968E-2</v>
      </c>
      <c r="J98" s="7">
        <f t="shared" si="94"/>
        <v>3.1897491821155935E-2</v>
      </c>
      <c r="K98" s="7">
        <f t="shared" si="70"/>
        <v>0.96810250817884413</v>
      </c>
      <c r="L98" s="7">
        <f t="shared" si="96"/>
        <v>0.15961209651035976</v>
      </c>
      <c r="M98" s="7">
        <f t="shared" si="71"/>
        <v>0.15961209651035976</v>
      </c>
      <c r="N98" s="7">
        <f t="shared" si="71"/>
        <v>0.31399595692475446</v>
      </c>
      <c r="O98" s="11">
        <f t="shared" si="95"/>
        <v>354.58280166303143</v>
      </c>
      <c r="P98" s="7">
        <f t="shared" si="72"/>
        <v>0.2332505288985823</v>
      </c>
      <c r="Q98" s="7">
        <f t="shared" si="73"/>
        <v>0.22964338203785026</v>
      </c>
      <c r="R98" s="7">
        <f t="shared" si="74"/>
        <v>0.22964338203785026</v>
      </c>
      <c r="S98" s="7">
        <f t="shared" si="75"/>
        <v>0.27934506968014827</v>
      </c>
      <c r="T98" s="7">
        <f t="shared" si="76"/>
        <v>3.8158198482848351</v>
      </c>
      <c r="U98" s="7">
        <f t="shared" si="77"/>
        <v>5.3030993711050987E-2</v>
      </c>
      <c r="V98" s="2">
        <f t="shared" si="53"/>
        <v>0.83534718688303011</v>
      </c>
      <c r="W98" s="2">
        <f t="shared" si="54"/>
        <v>1.0681908635605241E-2</v>
      </c>
      <c r="X98" s="5">
        <f t="shared" si="55"/>
        <v>4.0050752132730759E-2</v>
      </c>
      <c r="Y98" s="5">
        <f t="shared" si="56"/>
        <v>8.836678864143048E-2</v>
      </c>
      <c r="Z98" s="5">
        <f t="shared" si="57"/>
        <v>5.5689812458868723E-3</v>
      </c>
      <c r="AA98" s="5">
        <f t="shared" si="78"/>
        <v>1.9984382461316522E-2</v>
      </c>
      <c r="AB98" s="11">
        <f t="shared" si="58"/>
        <v>546.72851921795984</v>
      </c>
      <c r="AC98" s="2">
        <f t="shared" si="79"/>
        <v>0.98953589510570128</v>
      </c>
      <c r="AD98" s="2">
        <f t="shared" si="80"/>
        <v>2.4041801013255787E-3</v>
      </c>
      <c r="AE98" s="5">
        <f t="shared" si="81"/>
        <v>3.0047445828073683E-4</v>
      </c>
      <c r="AF98" s="5">
        <f t="shared" si="82"/>
        <v>2.2098597015978864E-4</v>
      </c>
      <c r="AG98" s="5">
        <f t="shared" si="59"/>
        <v>7.5204728028033354E-3</v>
      </c>
      <c r="AH98" s="5">
        <f t="shared" si="83"/>
        <v>1.7991561729194576E-5</v>
      </c>
      <c r="AI98" s="11">
        <f t="shared" si="60"/>
        <v>10.761435214534462</v>
      </c>
      <c r="AJ98" s="2">
        <f t="shared" si="84"/>
        <v>6.0181924505967488E-2</v>
      </c>
      <c r="AK98" s="7">
        <f t="shared" si="85"/>
        <v>0.28933617550945906</v>
      </c>
      <c r="AL98" s="15">
        <f t="shared" si="61"/>
        <v>2.8055999999999992</v>
      </c>
      <c r="AM98" s="2">
        <f t="shared" si="62"/>
        <v>0.12492006406189084</v>
      </c>
      <c r="AN98" s="2">
        <f t="shared" si="86"/>
        <v>0</v>
      </c>
      <c r="AO98" s="2">
        <f t="shared" si="87"/>
        <v>3.6547866367376792E-3</v>
      </c>
      <c r="AP98" s="5">
        <f t="shared" si="88"/>
        <v>5.4813033392961133E-2</v>
      </c>
      <c r="AQ98" s="5">
        <f t="shared" si="89"/>
        <v>0.18812553989306741</v>
      </c>
      <c r="AR98" s="5">
        <f t="shared" si="90"/>
        <v>1.2702747503298825E-3</v>
      </c>
      <c r="AS98" s="5">
        <f t="shared" si="91"/>
        <v>0.75213636532690387</v>
      </c>
    </row>
    <row r="99" spans="1:45">
      <c r="A99">
        <f t="shared" si="92"/>
        <v>8.4000000000000061E-2</v>
      </c>
      <c r="B99" s="7">
        <f t="shared" si="63"/>
        <v>0.15540211790393005</v>
      </c>
      <c r="C99" s="11">
        <f t="shared" si="93"/>
        <v>351.95983679039273</v>
      </c>
      <c r="D99" s="8">
        <f t="shared" si="64"/>
        <v>3.4825327510917007E-4</v>
      </c>
      <c r="E99" s="2">
        <f t="shared" si="65"/>
        <v>3.4825327510917006E-2</v>
      </c>
      <c r="F99" s="7">
        <f t="shared" si="66"/>
        <v>0.5688318777292577</v>
      </c>
      <c r="G99" s="7">
        <f t="shared" si="67"/>
        <v>0.21310043668122267</v>
      </c>
      <c r="H99" s="7">
        <f t="shared" si="68"/>
        <v>0.1564093886462882</v>
      </c>
      <c r="I99" s="7">
        <f t="shared" si="69"/>
        <v>2.9650655021834064E-2</v>
      </c>
      <c r="J99" s="7">
        <f t="shared" si="94"/>
        <v>3.16593886462882E-2</v>
      </c>
      <c r="K99" s="7">
        <f t="shared" si="70"/>
        <v>0.96834061135371174</v>
      </c>
      <c r="L99" s="7">
        <f t="shared" si="96"/>
        <v>0.1585680567685589</v>
      </c>
      <c r="M99" s="7">
        <f t="shared" si="71"/>
        <v>0.1585680567685589</v>
      </c>
      <c r="N99" s="7">
        <f t="shared" si="71"/>
        <v>0.31179949781659366</v>
      </c>
      <c r="O99" s="11">
        <f t="shared" si="95"/>
        <v>351.96616866812201</v>
      </c>
      <c r="P99" s="7">
        <f t="shared" si="72"/>
        <v>0.23185704694323139</v>
      </c>
      <c r="Q99" s="7">
        <f t="shared" si="73"/>
        <v>0.2282566527357382</v>
      </c>
      <c r="R99" s="7">
        <f t="shared" si="74"/>
        <v>0.2282566527357382</v>
      </c>
      <c r="S99" s="7">
        <f t="shared" si="75"/>
        <v>0.2783861269999372</v>
      </c>
      <c r="T99" s="7">
        <f t="shared" si="76"/>
        <v>3.8199654254579003</v>
      </c>
      <c r="U99" s="7">
        <f t="shared" si="77"/>
        <v>5.2804828124618564E-2</v>
      </c>
      <c r="V99" s="2">
        <f t="shared" si="53"/>
        <v>0.83457063949921884</v>
      </c>
      <c r="W99" s="2">
        <f t="shared" si="54"/>
        <v>1.0761913010503258E-2</v>
      </c>
      <c r="X99" s="5">
        <f t="shared" si="55"/>
        <v>4.0317156120338454E-2</v>
      </c>
      <c r="Y99" s="5">
        <f t="shared" si="56"/>
        <v>8.8774783932126192E-2</v>
      </c>
      <c r="Z99" s="5">
        <f t="shared" si="57"/>
        <v>5.6097026651044709E-3</v>
      </c>
      <c r="AA99" s="5">
        <f t="shared" si="78"/>
        <v>1.9965804772708592E-2</v>
      </c>
      <c r="AB99" s="11">
        <f t="shared" si="58"/>
        <v>547.00505137790753</v>
      </c>
      <c r="AC99" s="2">
        <f t="shared" si="79"/>
        <v>0.98945099305140061</v>
      </c>
      <c r="AD99" s="2">
        <f t="shared" si="80"/>
        <v>2.4242324761572071E-3</v>
      </c>
      <c r="AE99" s="5">
        <f t="shared" si="81"/>
        <v>3.027285796922155E-4</v>
      </c>
      <c r="AF99" s="5">
        <f t="shared" si="82"/>
        <v>2.2219378248505847E-4</v>
      </c>
      <c r="AG99" s="5">
        <f t="shared" si="59"/>
        <v>7.5818620922095473E-3</v>
      </c>
      <c r="AH99" s="5">
        <f t="shared" si="83"/>
        <v>1.7990018055480016E-5</v>
      </c>
      <c r="AI99" s="11">
        <f t="shared" si="60"/>
        <v>10.853217625753812</v>
      </c>
      <c r="AJ99" s="2">
        <f t="shared" si="84"/>
        <v>5.9753591279789402E-2</v>
      </c>
      <c r="AK99" s="7">
        <f t="shared" si="85"/>
        <v>0.28727688115283362</v>
      </c>
      <c r="AL99" s="15">
        <f t="shared" si="61"/>
        <v>2.7887999999999993</v>
      </c>
      <c r="AM99" s="2">
        <f t="shared" si="62"/>
        <v>0.12486443335947729</v>
      </c>
      <c r="AN99" s="2">
        <f t="shared" si="86"/>
        <v>0</v>
      </c>
      <c r="AO99" s="2">
        <f t="shared" si="87"/>
        <v>3.6800598810473009E-3</v>
      </c>
      <c r="AP99" s="5">
        <f t="shared" si="88"/>
        <v>5.5146161695072096E-2</v>
      </c>
      <c r="AQ99" s="5">
        <f t="shared" si="89"/>
        <v>0.18888633922644374</v>
      </c>
      <c r="AR99" s="5">
        <f t="shared" si="90"/>
        <v>1.2788334628058048E-3</v>
      </c>
      <c r="AS99" s="5">
        <f t="shared" si="91"/>
        <v>0.75100860573463102</v>
      </c>
    </row>
    <row r="100" spans="1:45">
      <c r="A100">
        <f t="shared" si="92"/>
        <v>8.5000000000000062E-2</v>
      </c>
      <c r="B100" s="7">
        <f t="shared" si="63"/>
        <v>0.15437965846994528</v>
      </c>
      <c r="C100" s="11">
        <f t="shared" si="93"/>
        <v>349.3375321038248</v>
      </c>
      <c r="D100" s="8">
        <f t="shared" si="64"/>
        <v>3.4562841530054624E-4</v>
      </c>
      <c r="E100" s="2">
        <f t="shared" si="65"/>
        <v>3.4562841530054622E-2</v>
      </c>
      <c r="F100" s="7">
        <f t="shared" si="66"/>
        <v>0.56934426229508206</v>
      </c>
      <c r="G100" s="7">
        <f t="shared" si="67"/>
        <v>0.21311475409836061</v>
      </c>
      <c r="H100" s="7">
        <f t="shared" si="68"/>
        <v>0.15610245901639344</v>
      </c>
      <c r="I100" s="7">
        <f t="shared" si="69"/>
        <v>2.9672131147540987E-2</v>
      </c>
      <c r="J100" s="7">
        <f t="shared" si="94"/>
        <v>3.1420765027322391E-2</v>
      </c>
      <c r="K100" s="7">
        <f t="shared" si="70"/>
        <v>0.96857923497267751</v>
      </c>
      <c r="L100" s="7">
        <f t="shared" si="96"/>
        <v>0.15752173497267752</v>
      </c>
      <c r="M100" s="7">
        <f t="shared" si="71"/>
        <v>0.15752173497267752</v>
      </c>
      <c r="N100" s="7">
        <f t="shared" si="71"/>
        <v>0.30959823770491784</v>
      </c>
      <c r="O100" s="11">
        <f t="shared" si="95"/>
        <v>349.34381625683045</v>
      </c>
      <c r="P100" s="7">
        <f t="shared" si="72"/>
        <v>0.23046051912568297</v>
      </c>
      <c r="Q100" s="7">
        <f t="shared" si="73"/>
        <v>0.22686523327473113</v>
      </c>
      <c r="R100" s="7">
        <f t="shared" si="74"/>
        <v>0.22686523327473113</v>
      </c>
      <c r="S100" s="7">
        <f t="shared" si="75"/>
        <v>0.27741597727809597</v>
      </c>
      <c r="T100" s="7">
        <f t="shared" si="76"/>
        <v>3.8241197166959089</v>
      </c>
      <c r="U100" s="7">
        <f t="shared" si="77"/>
        <v>5.2577188452190095E-2</v>
      </c>
      <c r="V100" s="2">
        <f t="shared" si="53"/>
        <v>0.83378206719846348</v>
      </c>
      <c r="W100" s="2">
        <f t="shared" si="54"/>
        <v>1.0843156261461366E-2</v>
      </c>
      <c r="X100" s="5">
        <f t="shared" si="55"/>
        <v>4.0587685401381433E-2</v>
      </c>
      <c r="Y100" s="5">
        <f t="shared" si="56"/>
        <v>8.9189097072301007E-2</v>
      </c>
      <c r="Z100" s="5">
        <f t="shared" si="57"/>
        <v>5.6510546597308012E-3</v>
      </c>
      <c r="AA100" s="5">
        <f t="shared" si="78"/>
        <v>1.9946939406661812E-2</v>
      </c>
      <c r="AB100" s="11">
        <f t="shared" si="58"/>
        <v>547.28186341618778</v>
      </c>
      <c r="AC100" s="2">
        <f t="shared" si="79"/>
        <v>0.98936462938976788</v>
      </c>
      <c r="AD100" s="2">
        <f t="shared" si="80"/>
        <v>2.4446300569830829E-3</v>
      </c>
      <c r="AE100" s="5">
        <f t="shared" si="81"/>
        <v>3.0502150629407876E-4</v>
      </c>
      <c r="AF100" s="5">
        <f t="shared" si="82"/>
        <v>2.2342238756221477E-4</v>
      </c>
      <c r="AG100" s="5">
        <f t="shared" si="59"/>
        <v>7.6443082115854539E-3</v>
      </c>
      <c r="AH100" s="5">
        <f t="shared" si="83"/>
        <v>1.7988447807086695E-5</v>
      </c>
      <c r="AI100" s="11">
        <f t="shared" si="60"/>
        <v>10.946579096979047</v>
      </c>
      <c r="AJ100" s="2">
        <f t="shared" si="84"/>
        <v>5.9324825079154625E-2</v>
      </c>
      <c r="AK100" s="7">
        <f t="shared" si="85"/>
        <v>0.28521550518824335</v>
      </c>
      <c r="AL100" s="15">
        <f t="shared" si="61"/>
        <v>2.7719999999999994</v>
      </c>
      <c r="AM100" s="2">
        <f t="shared" si="62"/>
        <v>0.1248087464235715</v>
      </c>
      <c r="AN100" s="2">
        <f t="shared" si="86"/>
        <v>0</v>
      </c>
      <c r="AO100" s="2">
        <f t="shared" si="87"/>
        <v>3.7056950000918828E-3</v>
      </c>
      <c r="AP100" s="5">
        <f t="shared" si="88"/>
        <v>5.5484059891960216E-2</v>
      </c>
      <c r="AQ100" s="5">
        <f t="shared" si="89"/>
        <v>0.18965803205864246</v>
      </c>
      <c r="AR100" s="5">
        <f t="shared" si="90"/>
        <v>1.287514723133949E-3</v>
      </c>
      <c r="AS100" s="5">
        <f t="shared" si="91"/>
        <v>0.74986469832617153</v>
      </c>
    </row>
    <row r="101" spans="1:45">
      <c r="A101">
        <f t="shared" si="92"/>
        <v>8.6000000000000063E-2</v>
      </c>
      <c r="B101" s="7">
        <f t="shared" si="63"/>
        <v>0.15335496170678331</v>
      </c>
      <c r="C101" s="11">
        <f t="shared" si="93"/>
        <v>346.70948933260371</v>
      </c>
      <c r="D101" s="8">
        <f t="shared" si="64"/>
        <v>3.4299781181619234E-4</v>
      </c>
      <c r="E101" s="2">
        <f t="shared" si="65"/>
        <v>3.4299781181619235E-2</v>
      </c>
      <c r="F101" s="7">
        <f t="shared" si="66"/>
        <v>0.56985776805251642</v>
      </c>
      <c r="G101" s="7">
        <f t="shared" si="67"/>
        <v>0.2131291028446389</v>
      </c>
      <c r="H101" s="7">
        <f t="shared" si="68"/>
        <v>0.15579485776805252</v>
      </c>
      <c r="I101" s="7">
        <f t="shared" si="69"/>
        <v>2.9693654266958427E-2</v>
      </c>
      <c r="J101" s="7">
        <f t="shared" si="94"/>
        <v>3.1181619256017493E-2</v>
      </c>
      <c r="K101" s="7">
        <f t="shared" si="70"/>
        <v>0.96881838074398263</v>
      </c>
      <c r="L101" s="7">
        <f t="shared" si="96"/>
        <v>0.15647312363238502</v>
      </c>
      <c r="M101" s="7">
        <f t="shared" si="71"/>
        <v>0.15647312363238502</v>
      </c>
      <c r="N101" s="7">
        <f t="shared" si="71"/>
        <v>0.30739216083150972</v>
      </c>
      <c r="O101" s="11">
        <f t="shared" si="95"/>
        <v>346.71572565645488</v>
      </c>
      <c r="P101" s="7">
        <f t="shared" si="72"/>
        <v>0.22906093544857764</v>
      </c>
      <c r="Q101" s="7">
        <f t="shared" si="73"/>
        <v>0.22546910573770423</v>
      </c>
      <c r="R101" s="7">
        <f t="shared" si="74"/>
        <v>0.22546910573770423</v>
      </c>
      <c r="S101" s="7">
        <f t="shared" si="75"/>
        <v>0.27643448485757782</v>
      </c>
      <c r="T101" s="7">
        <f t="shared" si="76"/>
        <v>3.8282827415503875</v>
      </c>
      <c r="U101" s="7">
        <f t="shared" si="77"/>
        <v>5.234806477792929E-2</v>
      </c>
      <c r="V101" s="2">
        <f t="shared" si="53"/>
        <v>0.83298118849067937</v>
      </c>
      <c r="W101" s="2">
        <f t="shared" si="54"/>
        <v>1.0925667389206009E-2</v>
      </c>
      <c r="X101" s="5">
        <f t="shared" si="55"/>
        <v>4.0862436544443312E-2</v>
      </c>
      <c r="Y101" s="5">
        <f t="shared" si="56"/>
        <v>8.9609875955864837E-2</v>
      </c>
      <c r="Z101" s="5">
        <f t="shared" si="57"/>
        <v>5.6930519908428741E-3</v>
      </c>
      <c r="AA101" s="5">
        <f t="shared" si="78"/>
        <v>1.9927779628963627E-2</v>
      </c>
      <c r="AB101" s="11">
        <f t="shared" si="58"/>
        <v>547.55895575791328</v>
      </c>
      <c r="AC101" s="2">
        <f t="shared" si="79"/>
        <v>0.98927676605027581</v>
      </c>
      <c r="AD101" s="2">
        <f t="shared" si="80"/>
        <v>2.4653818353937151E-3</v>
      </c>
      <c r="AE101" s="5">
        <f t="shared" si="81"/>
        <v>3.0735424884624214E-4</v>
      </c>
      <c r="AF101" s="5">
        <f t="shared" si="82"/>
        <v>2.24672326980667E-4</v>
      </c>
      <c r="AG101" s="5">
        <f t="shared" si="59"/>
        <v>7.7078386882118198E-3</v>
      </c>
      <c r="AH101" s="5">
        <f t="shared" si="83"/>
        <v>1.7986850291823202E-5</v>
      </c>
      <c r="AI101" s="11">
        <f t="shared" si="60"/>
        <v>11.041560731928444</v>
      </c>
      <c r="AJ101" s="2">
        <f t="shared" si="84"/>
        <v>5.8895625260529529E-2</v>
      </c>
      <c r="AK101" s="7">
        <f t="shared" si="85"/>
        <v>0.28315204452177656</v>
      </c>
      <c r="AL101" s="15">
        <f t="shared" si="61"/>
        <v>2.755199999999999</v>
      </c>
      <c r="AM101" s="2">
        <f t="shared" si="62"/>
        <v>0.12475300317059314</v>
      </c>
      <c r="AN101" s="2">
        <f t="shared" si="86"/>
        <v>0</v>
      </c>
      <c r="AO101" s="2">
        <f t="shared" si="87"/>
        <v>3.7316998221666106E-3</v>
      </c>
      <c r="AP101" s="5">
        <f t="shared" si="88"/>
        <v>5.5826831168901261E-2</v>
      </c>
      <c r="AQ101" s="5">
        <f t="shared" si="89"/>
        <v>0.19044085404448036</v>
      </c>
      <c r="AR101" s="5">
        <f t="shared" si="90"/>
        <v>1.2963211823442682E-3</v>
      </c>
      <c r="AS101" s="5">
        <f t="shared" si="91"/>
        <v>0.74870429378210746</v>
      </c>
    </row>
    <row r="102" spans="1:45">
      <c r="A102">
        <f t="shared" si="92"/>
        <v>8.7000000000000063E-2</v>
      </c>
      <c r="B102" s="7">
        <f t="shared" si="63"/>
        <v>0.15232802026286957</v>
      </c>
      <c r="C102" s="11">
        <f t="shared" si="93"/>
        <v>344.07568962212457</v>
      </c>
      <c r="D102" s="8">
        <f t="shared" si="64"/>
        <v>3.4036144578313232E-4</v>
      </c>
      <c r="E102" s="2">
        <f t="shared" si="65"/>
        <v>3.4036144578313235E-2</v>
      </c>
      <c r="F102" s="7">
        <f t="shared" si="66"/>
        <v>0.5703723986856517</v>
      </c>
      <c r="G102" s="7">
        <f t="shared" si="67"/>
        <v>0.21314348302300104</v>
      </c>
      <c r="H102" s="7">
        <f t="shared" si="68"/>
        <v>0.15548658269441401</v>
      </c>
      <c r="I102" s="7">
        <f t="shared" si="69"/>
        <v>2.9715224534501646E-2</v>
      </c>
      <c r="J102" s="7">
        <f t="shared" si="94"/>
        <v>3.0941949616648399E-2</v>
      </c>
      <c r="K102" s="7">
        <f t="shared" si="70"/>
        <v>0.96905805038335147</v>
      </c>
      <c r="L102" s="7">
        <f t="shared" si="96"/>
        <v>0.15542221522453445</v>
      </c>
      <c r="M102" s="7">
        <f t="shared" si="71"/>
        <v>0.15542221522453445</v>
      </c>
      <c r="N102" s="7">
        <f t="shared" si="71"/>
        <v>0.30518125136911256</v>
      </c>
      <c r="O102" s="11">
        <f t="shared" si="95"/>
        <v>344.08187801204798</v>
      </c>
      <c r="P102" s="7">
        <f t="shared" si="72"/>
        <v>0.22765828587075568</v>
      </c>
      <c r="Q102" s="7">
        <f t="shared" si="73"/>
        <v>0.22406825212391751</v>
      </c>
      <c r="R102" s="7">
        <f t="shared" si="74"/>
        <v>0.22406825212391751</v>
      </c>
      <c r="S102" s="7">
        <f t="shared" si="75"/>
        <v>0.27544151205119288</v>
      </c>
      <c r="T102" s="7">
        <f t="shared" si="76"/>
        <v>3.8324545193413075</v>
      </c>
      <c r="U102" s="7">
        <f t="shared" si="77"/>
        <v>5.2117447107410855E-2</v>
      </c>
      <c r="V102" s="2">
        <f t="shared" si="53"/>
        <v>0.83216771303085579</v>
      </c>
      <c r="W102" s="2">
        <f t="shared" si="54"/>
        <v>1.1009476306748997E-2</v>
      </c>
      <c r="X102" s="5">
        <f t="shared" si="55"/>
        <v>4.1141509155897343E-2</v>
      </c>
      <c r="Y102" s="5">
        <f t="shared" si="56"/>
        <v>9.0037273129074835E-2</v>
      </c>
      <c r="Z102" s="5">
        <f t="shared" si="57"/>
        <v>5.7357098838617428E-3</v>
      </c>
      <c r="AA102" s="5">
        <f t="shared" si="78"/>
        <v>1.9908318493561148E-2</v>
      </c>
      <c r="AB102" s="11">
        <f t="shared" si="58"/>
        <v>547.83632882905783</v>
      </c>
      <c r="AC102" s="2">
        <f t="shared" si="79"/>
        <v>0.98918736362864945</v>
      </c>
      <c r="AD102" s="2">
        <f t="shared" si="80"/>
        <v>2.4864971179869005E-3</v>
      </c>
      <c r="AE102" s="5">
        <f t="shared" si="81"/>
        <v>3.0972785351912353E-4</v>
      </c>
      <c r="AF102" s="5">
        <f t="shared" si="82"/>
        <v>2.2594416130362099E-4</v>
      </c>
      <c r="AG102" s="5">
        <f t="shared" si="59"/>
        <v>7.7724820137476279E-3</v>
      </c>
      <c r="AH102" s="5">
        <f t="shared" si="83"/>
        <v>1.7985224793248175E-5</v>
      </c>
      <c r="AI102" s="11">
        <f t="shared" si="60"/>
        <v>11.13820507340731</v>
      </c>
      <c r="AJ102" s="2">
        <f t="shared" si="84"/>
        <v>5.8465991179571422E-2</v>
      </c>
      <c r="AK102" s="7">
        <f t="shared" si="85"/>
        <v>0.2810864960556318</v>
      </c>
      <c r="AL102" s="15">
        <f t="shared" si="61"/>
        <v>2.7383999999999991</v>
      </c>
      <c r="AM102" s="2">
        <f t="shared" si="62"/>
        <v>0.12469720351685681</v>
      </c>
      <c r="AN102" s="2">
        <f t="shared" si="86"/>
        <v>0</v>
      </c>
      <c r="AO102" s="2">
        <f t="shared" si="87"/>
        <v>3.7580824030019641E-3</v>
      </c>
      <c r="AP102" s="5">
        <f t="shared" si="88"/>
        <v>5.6174581709010615E-2</v>
      </c>
      <c r="AQ102" s="5">
        <f t="shared" si="89"/>
        <v>0.19123504768524863</v>
      </c>
      <c r="AR102" s="5">
        <f t="shared" si="90"/>
        <v>1.3052555684870321E-3</v>
      </c>
      <c r="AS102" s="5">
        <f t="shared" si="91"/>
        <v>0.74752703263425169</v>
      </c>
    </row>
    <row r="103" spans="1:45">
      <c r="A103">
        <f t="shared" si="92"/>
        <v>8.8000000000000064E-2</v>
      </c>
      <c r="B103" s="7">
        <f t="shared" si="63"/>
        <v>0.15129882675438588</v>
      </c>
      <c r="C103" s="11">
        <f t="shared" si="93"/>
        <v>341.43611403508748</v>
      </c>
      <c r="D103" s="8">
        <f t="shared" si="64"/>
        <v>3.3771929824561386E-4</v>
      </c>
      <c r="E103" s="2">
        <f t="shared" si="65"/>
        <v>3.3771929824561384E-2</v>
      </c>
      <c r="F103" s="7">
        <f t="shared" si="66"/>
        <v>0.57088815789473679</v>
      </c>
      <c r="G103" s="7">
        <f t="shared" si="67"/>
        <v>0.21315789473684207</v>
      </c>
      <c r="H103" s="7">
        <f t="shared" si="68"/>
        <v>0.15517763157894737</v>
      </c>
      <c r="I103" s="7">
        <f t="shared" si="69"/>
        <v>2.9736842105263159E-2</v>
      </c>
      <c r="J103" s="7">
        <f t="shared" si="94"/>
        <v>3.07017543859649E-2</v>
      </c>
      <c r="K103" s="7">
        <f t="shared" si="70"/>
        <v>0.9692982456140351</v>
      </c>
      <c r="L103" s="7">
        <f t="shared" si="96"/>
        <v>0.15436900219298239</v>
      </c>
      <c r="M103" s="7">
        <f t="shared" si="71"/>
        <v>0.15436900219298239</v>
      </c>
      <c r="N103" s="7">
        <f t="shared" si="71"/>
        <v>0.30296549342105256</v>
      </c>
      <c r="O103" s="11">
        <f t="shared" si="95"/>
        <v>341.4422543859647</v>
      </c>
      <c r="P103" s="7">
        <f t="shared" si="72"/>
        <v>0.22625256030701749</v>
      </c>
      <c r="Q103" s="7">
        <f t="shared" si="73"/>
        <v>0.2226626543485444</v>
      </c>
      <c r="R103" s="7">
        <f t="shared" si="74"/>
        <v>0.2226626543485444</v>
      </c>
      <c r="S103" s="7">
        <f t="shared" si="75"/>
        <v>0.27443691910432011</v>
      </c>
      <c r="T103" s="7">
        <f t="shared" si="76"/>
        <v>3.8366350691417961</v>
      </c>
      <c r="U103" s="7">
        <f t="shared" si="77"/>
        <v>5.1885325366885067E-2</v>
      </c>
      <c r="V103" s="2">
        <f t="shared" si="53"/>
        <v>0.83134134126810666</v>
      </c>
      <c r="W103" s="2">
        <f t="shared" si="54"/>
        <v>1.1094613875544427E-2</v>
      </c>
      <c r="X103" s="5">
        <f t="shared" si="55"/>
        <v>4.1425006000304167E-2</v>
      </c>
      <c r="Y103" s="5">
        <f t="shared" si="56"/>
        <v>9.047144597492357E-2</v>
      </c>
      <c r="Z103" s="5">
        <f t="shared" si="57"/>
        <v>5.7790440469560134E-3</v>
      </c>
      <c r="AA103" s="5">
        <f t="shared" si="78"/>
        <v>1.9888548834165236E-2</v>
      </c>
      <c r="AB103" s="11">
        <f t="shared" si="58"/>
        <v>548.11398305645935</v>
      </c>
      <c r="AC103" s="2">
        <f t="shared" si="79"/>
        <v>0.98909638132794653</v>
      </c>
      <c r="AD103" s="2">
        <f t="shared" si="80"/>
        <v>2.5079855402843939E-3</v>
      </c>
      <c r="AE103" s="5">
        <f t="shared" si="81"/>
        <v>3.1214340345804038E-4</v>
      </c>
      <c r="AF103" s="5">
        <f t="shared" si="82"/>
        <v>2.2723847090632099E-4</v>
      </c>
      <c r="AG103" s="5">
        <f t="shared" si="59"/>
        <v>7.8382676868352374E-3</v>
      </c>
      <c r="AH103" s="5">
        <f t="shared" si="83"/>
        <v>1.7983570569599031E-5</v>
      </c>
      <c r="AI103" s="11">
        <f t="shared" si="60"/>
        <v>11.236556166844196</v>
      </c>
      <c r="AJ103" s="2">
        <f t="shared" si="84"/>
        <v>5.8035922191148365E-2</v>
      </c>
      <c r="AK103" s="7">
        <f t="shared" si="85"/>
        <v>0.2790188566882133</v>
      </c>
      <c r="AL103" s="15">
        <f t="shared" si="61"/>
        <v>2.7215999999999991</v>
      </c>
      <c r="AM103" s="2">
        <f t="shared" si="62"/>
        <v>0.12464134737857463</v>
      </c>
      <c r="AN103" s="2">
        <f t="shared" si="86"/>
        <v>0</v>
      </c>
      <c r="AO103" s="2">
        <f t="shared" si="87"/>
        <v>3.7848510340837238E-3</v>
      </c>
      <c r="AP103" s="5">
        <f t="shared" si="88"/>
        <v>5.6527420802909886E-2</v>
      </c>
      <c r="AQ103" s="5">
        <f t="shared" si="89"/>
        <v>0.1920408625791698</v>
      </c>
      <c r="AR103" s="5">
        <f t="shared" si="90"/>
        <v>1.3143206894503743E-3</v>
      </c>
      <c r="AS103" s="5">
        <f t="shared" si="91"/>
        <v>0.74633254489438627</v>
      </c>
    </row>
    <row r="104" spans="1:45">
      <c r="A104">
        <f t="shared" si="92"/>
        <v>8.9000000000000065E-2</v>
      </c>
      <c r="B104" s="7">
        <f t="shared" si="63"/>
        <v>0.15026737376509322</v>
      </c>
      <c r="C104" s="11">
        <f t="shared" si="93"/>
        <v>338.79074355104251</v>
      </c>
      <c r="D104" s="8">
        <f t="shared" si="64"/>
        <v>3.3507135016465399E-4</v>
      </c>
      <c r="E104" s="2">
        <f t="shared" si="65"/>
        <v>3.3507135016465399E-2</v>
      </c>
      <c r="F104" s="7">
        <f t="shared" si="66"/>
        <v>0.57140504939626779</v>
      </c>
      <c r="G104" s="7">
        <f t="shared" si="67"/>
        <v>0.21317233809001096</v>
      </c>
      <c r="H104" s="7">
        <f t="shared" si="68"/>
        <v>0.15486800219538968</v>
      </c>
      <c r="I104" s="7">
        <f t="shared" si="69"/>
        <v>2.9758507135016467E-2</v>
      </c>
      <c r="J104" s="7">
        <f t="shared" si="94"/>
        <v>3.0461031833150371E-2</v>
      </c>
      <c r="K104" s="7">
        <f t="shared" si="70"/>
        <v>0.96953896816684948</v>
      </c>
      <c r="L104" s="7">
        <f t="shared" si="96"/>
        <v>0.15331347694840824</v>
      </c>
      <c r="M104" s="7">
        <f t="shared" si="71"/>
        <v>0.15331347694840824</v>
      </c>
      <c r="N104" s="7">
        <f t="shared" si="71"/>
        <v>0.30074487102085595</v>
      </c>
      <c r="O104" s="11">
        <f t="shared" si="95"/>
        <v>338.79683575740921</v>
      </c>
      <c r="P104" s="7">
        <f t="shared" si="72"/>
        <v>0.22484374862788137</v>
      </c>
      <c r="Q104" s="7">
        <f t="shared" si="73"/>
        <v>0.22125229424219744</v>
      </c>
      <c r="R104" s="7">
        <f t="shared" si="74"/>
        <v>0.22125229424219744</v>
      </c>
      <c r="S104" s="7">
        <f t="shared" si="75"/>
        <v>0.27342056415679933</v>
      </c>
      <c r="T104" s="7">
        <f t="shared" si="76"/>
        <v>3.840824409761995</v>
      </c>
      <c r="U104" s="7">
        <f t="shared" si="77"/>
        <v>5.1651689402534215E-2</v>
      </c>
      <c r="V104" s="2">
        <f t="shared" si="53"/>
        <v>0.83050176407789367</v>
      </c>
      <c r="W104" s="2">
        <f t="shared" si="54"/>
        <v>1.1181111943378967E-2</v>
      </c>
      <c r="X104" s="5">
        <f t="shared" si="55"/>
        <v>4.1713033126581409E-2</v>
      </c>
      <c r="Y104" s="5">
        <f t="shared" si="56"/>
        <v>9.0912556906366487E-2</v>
      </c>
      <c r="Z104" s="5">
        <f t="shared" si="57"/>
        <v>5.8230706903276115E-3</v>
      </c>
      <c r="AA104" s="5">
        <f t="shared" si="78"/>
        <v>1.9868463255452006E-2</v>
      </c>
      <c r="AB104" s="11">
        <f t="shared" si="58"/>
        <v>548.391918867821</v>
      </c>
      <c r="AC104" s="2">
        <f t="shared" si="79"/>
        <v>0.98900377689647967</v>
      </c>
      <c r="AD104" s="2">
        <f t="shared" si="80"/>
        <v>2.5298570813929375E-3</v>
      </c>
      <c r="AE104" s="5">
        <f t="shared" si="81"/>
        <v>3.1460202043128002E-4</v>
      </c>
      <c r="AF104" s="5">
        <f t="shared" si="82"/>
        <v>2.2855585685912483E-4</v>
      </c>
      <c r="AG104" s="5">
        <f t="shared" si="59"/>
        <v>7.9052262579843487E-3</v>
      </c>
      <c r="AH104" s="5">
        <f t="shared" si="83"/>
        <v>1.7981886852663273E-5</v>
      </c>
      <c r="AI104" s="11">
        <f t="shared" si="60"/>
        <v>11.336659627223215</v>
      </c>
      <c r="AJ104" s="2">
        <f t="shared" si="84"/>
        <v>5.7605417649360287E-2</v>
      </c>
      <c r="AK104" s="7">
        <f t="shared" si="85"/>
        <v>0.27694912331423216</v>
      </c>
      <c r="AL104" s="15">
        <f t="shared" si="61"/>
        <v>2.7047999999999988</v>
      </c>
      <c r="AM104" s="2">
        <f t="shared" si="62"/>
        <v>0.12458543467185892</v>
      </c>
      <c r="AN104" s="2">
        <f t="shared" si="86"/>
        <v>0</v>
      </c>
      <c r="AO104" s="2">
        <f t="shared" si="87"/>
        <v>3.8120142513409314E-3</v>
      </c>
      <c r="AP104" s="5">
        <f t="shared" si="88"/>
        <v>5.6885460963243401E-2</v>
      </c>
      <c r="AQ104" s="5">
        <f t="shared" si="89"/>
        <v>0.19285855568293062</v>
      </c>
      <c r="AR104" s="5">
        <f t="shared" si="90"/>
        <v>1.3235194359024448E-3</v>
      </c>
      <c r="AS104" s="5">
        <f t="shared" si="91"/>
        <v>0.74512044966658264</v>
      </c>
    </row>
    <row r="105" spans="1:45">
      <c r="A105">
        <f t="shared" si="92"/>
        <v>9.0000000000000066E-2</v>
      </c>
      <c r="B105" s="7">
        <f t="shared" si="63"/>
        <v>0.14923365384615375</v>
      </c>
      <c r="C105" s="11">
        <f t="shared" si="93"/>
        <v>336.13955906593378</v>
      </c>
      <c r="D105" s="8">
        <f t="shared" si="64"/>
        <v>3.3241758241758221E-4</v>
      </c>
      <c r="E105" s="2">
        <f t="shared" si="65"/>
        <v>3.3241758241758221E-2</v>
      </c>
      <c r="F105" s="7">
        <f t="shared" si="66"/>
        <v>0.57192307692307698</v>
      </c>
      <c r="G105" s="7">
        <f t="shared" si="67"/>
        <v>0.21318681318681315</v>
      </c>
      <c r="H105" s="7">
        <f t="shared" si="68"/>
        <v>0.15455769230769231</v>
      </c>
      <c r="I105" s="7">
        <f t="shared" si="69"/>
        <v>2.9780219780219781E-2</v>
      </c>
      <c r="J105" s="7">
        <f t="shared" si="94"/>
        <v>3.0219780219780206E-2</v>
      </c>
      <c r="K105" s="7">
        <f t="shared" si="70"/>
        <v>0.96978021978021978</v>
      </c>
      <c r="L105" s="7">
        <f t="shared" si="96"/>
        <v>0.15225563186813176</v>
      </c>
      <c r="M105" s="7">
        <f t="shared" si="71"/>
        <v>0.15225563186813176</v>
      </c>
      <c r="N105" s="7">
        <f t="shared" si="71"/>
        <v>0.29851936813186791</v>
      </c>
      <c r="O105" s="11">
        <f t="shared" si="95"/>
        <v>336.14560302197776</v>
      </c>
      <c r="P105" s="7">
        <f t="shared" si="72"/>
        <v>0.2234318406593406</v>
      </c>
      <c r="Q105" s="7">
        <f t="shared" si="73"/>
        <v>0.21983715355045033</v>
      </c>
      <c r="R105" s="7">
        <f t="shared" si="74"/>
        <v>0.21983715355045033</v>
      </c>
      <c r="S105" s="7">
        <f t="shared" si="75"/>
        <v>0.27239230320398328</v>
      </c>
      <c r="T105" s="7">
        <f t="shared" si="76"/>
        <v>3.8450225597320147</v>
      </c>
      <c r="U105" s="7">
        <f t="shared" si="77"/>
        <v>5.1416528979721043E-2</v>
      </c>
      <c r="V105" s="2">
        <f t="shared" si="53"/>
        <v>0.82964866237647972</v>
      </c>
      <c r="W105" s="2">
        <f t="shared" si="54"/>
        <v>1.1269003384093238E-2</v>
      </c>
      <c r="X105" s="5">
        <f t="shared" si="55"/>
        <v>4.2005700000270672E-2</v>
      </c>
      <c r="Y105" s="5">
        <f t="shared" si="56"/>
        <v>9.1360773568887693E-2</v>
      </c>
      <c r="Z105" s="5">
        <f t="shared" si="57"/>
        <v>5.8678065464295645E-3</v>
      </c>
      <c r="AA105" s="5">
        <f t="shared" si="78"/>
        <v>1.9848054123839234E-2</v>
      </c>
      <c r="AB105" s="11">
        <f t="shared" si="58"/>
        <v>548.67013669171388</v>
      </c>
      <c r="AC105" s="2">
        <f t="shared" si="79"/>
        <v>0.9889095065623934</v>
      </c>
      <c r="AD105" s="2">
        <f t="shared" si="80"/>
        <v>2.552122079456519E-3</v>
      </c>
      <c r="AE105" s="5">
        <f t="shared" si="81"/>
        <v>3.1710486656711474E-4</v>
      </c>
      <c r="AF105" s="5">
        <f t="shared" si="82"/>
        <v>2.2989694185823853E-4</v>
      </c>
      <c r="AG105" s="5">
        <f t="shared" si="59"/>
        <v>7.9733893768782777E-3</v>
      </c>
      <c r="AH105" s="5">
        <f t="shared" si="83"/>
        <v>1.7980172846588974E-5</v>
      </c>
      <c r="AI105" s="11">
        <f t="shared" si="60"/>
        <v>11.438562709626222</v>
      </c>
      <c r="AJ105" s="2">
        <f t="shared" si="84"/>
        <v>5.7174476907561306E-2</v>
      </c>
      <c r="AK105" s="7">
        <f t="shared" si="85"/>
        <v>0.27487729282481393</v>
      </c>
      <c r="AL105" s="15">
        <f t="shared" si="61"/>
        <v>2.6879999999999988</v>
      </c>
      <c r="AM105" s="2">
        <f t="shared" si="62"/>
        <v>0.12452946531272513</v>
      </c>
      <c r="AN105" s="2">
        <f t="shared" si="86"/>
        <v>0</v>
      </c>
      <c r="AO105" s="2">
        <f t="shared" si="87"/>
        <v>3.8395808442208772E-3</v>
      </c>
      <c r="AP105" s="5">
        <f t="shared" si="88"/>
        <v>5.7248818044296275E-2</v>
      </c>
      <c r="AQ105" s="5">
        <f t="shared" si="89"/>
        <v>0.19368839158486648</v>
      </c>
      <c r="AR105" s="5">
        <f t="shared" si="90"/>
        <v>1.3328547843646302E-3</v>
      </c>
      <c r="AS105" s="5">
        <f t="shared" si="91"/>
        <v>0.74389035474225174</v>
      </c>
    </row>
    <row r="106" spans="1:45">
      <c r="A106">
        <f t="shared" si="92"/>
        <v>9.1000000000000067E-2</v>
      </c>
      <c r="B106" s="7">
        <f t="shared" si="63"/>
        <v>0.14819765951595151</v>
      </c>
      <c r="C106" s="11">
        <f t="shared" si="93"/>
        <v>333.48254139163885</v>
      </c>
      <c r="D106" s="8">
        <f t="shared" si="64"/>
        <v>3.2975797579757953E-4</v>
      </c>
      <c r="E106" s="2">
        <f t="shared" si="65"/>
        <v>3.2975797579757951E-2</v>
      </c>
      <c r="F106" s="7">
        <f t="shared" si="66"/>
        <v>0.57244224422442247</v>
      </c>
      <c r="G106" s="7">
        <f t="shared" si="67"/>
        <v>0.21320132013201315</v>
      </c>
      <c r="H106" s="7">
        <f t="shared" si="68"/>
        <v>0.15424669966996699</v>
      </c>
      <c r="I106" s="7">
        <f t="shared" si="69"/>
        <v>2.9801980198019804E-2</v>
      </c>
      <c r="J106" s="7">
        <f t="shared" si="94"/>
        <v>2.9977997799779964E-2</v>
      </c>
      <c r="K106" s="7">
        <f t="shared" si="70"/>
        <v>0.97002200220021995</v>
      </c>
      <c r="L106" s="7">
        <f t="shared" si="96"/>
        <v>0.15119545929592951</v>
      </c>
      <c r="M106" s="7">
        <f t="shared" si="71"/>
        <v>0.15119545929592951</v>
      </c>
      <c r="N106" s="7">
        <f t="shared" si="71"/>
        <v>0.29628896864686455</v>
      </c>
      <c r="O106" s="11">
        <f t="shared" si="95"/>
        <v>333.488536991199</v>
      </c>
      <c r="P106" s="7">
        <f t="shared" si="72"/>
        <v>0.22201682618261817</v>
      </c>
      <c r="Q106" s="7">
        <f t="shared" si="73"/>
        <v>0.21841721393335714</v>
      </c>
      <c r="R106" s="7">
        <f t="shared" si="74"/>
        <v>0.21841721393335714</v>
      </c>
      <c r="S106" s="7">
        <f t="shared" si="75"/>
        <v>0.27135199005692623</v>
      </c>
      <c r="T106" s="7">
        <f t="shared" si="76"/>
        <v>3.8492295372839287</v>
      </c>
      <c r="U106" s="7">
        <f t="shared" si="77"/>
        <v>5.1179833782228804E-2</v>
      </c>
      <c r="V106" s="2">
        <f t="shared" si="53"/>
        <v>0.82878170671659701</v>
      </c>
      <c r="W106" s="2">
        <f t="shared" si="54"/>
        <v>1.1358322139238354E-2</v>
      </c>
      <c r="X106" s="5">
        <f t="shared" si="55"/>
        <v>4.2303119642248331E-2</v>
      </c>
      <c r="Y106" s="5">
        <f t="shared" si="56"/>
        <v>9.1816269052934218E-2</v>
      </c>
      <c r="Z106" s="5">
        <f t="shared" si="57"/>
        <v>5.9132688911687709E-3</v>
      </c>
      <c r="AA106" s="5">
        <f t="shared" si="78"/>
        <v>1.9827313557813329E-2</v>
      </c>
      <c r="AB106" s="11">
        <f t="shared" si="58"/>
        <v>548.94863695757965</v>
      </c>
      <c r="AC106" s="2">
        <f t="shared" si="79"/>
        <v>0.98881352496467401</v>
      </c>
      <c r="AD106" s="2">
        <f t="shared" si="80"/>
        <v>2.5747912479501338E-3</v>
      </c>
      <c r="AE106" s="5">
        <f t="shared" si="81"/>
        <v>3.1965314618541098E-4</v>
      </c>
      <c r="AF106" s="5">
        <f t="shared" si="82"/>
        <v>2.3126237120713638E-4</v>
      </c>
      <c r="AG106" s="5">
        <f t="shared" si="59"/>
        <v>8.0427898422564571E-3</v>
      </c>
      <c r="AH106" s="5">
        <f t="shared" si="83"/>
        <v>1.797842772663044E-5</v>
      </c>
      <c r="AI106" s="11">
        <f t="shared" si="60"/>
        <v>11.54231438361407</v>
      </c>
      <c r="AJ106" s="2">
        <f t="shared" si="84"/>
        <v>5.674309931838345E-2</v>
      </c>
      <c r="AK106" s="7">
        <f t="shared" si="85"/>
        <v>0.27280336210761275</v>
      </c>
      <c r="AL106" s="15">
        <f t="shared" si="61"/>
        <v>2.6711999999999989</v>
      </c>
      <c r="AM106" s="2">
        <f t="shared" si="62"/>
        <v>0.12447343921709499</v>
      </c>
      <c r="AN106" s="2">
        <f t="shared" si="86"/>
        <v>0</v>
      </c>
      <c r="AO106" s="2">
        <f t="shared" si="87"/>
        <v>3.8675598651714219E-3</v>
      </c>
      <c r="AP106" s="5">
        <f t="shared" si="88"/>
        <v>5.7617611366981548E-2</v>
      </c>
      <c r="AQ106" s="5">
        <f t="shared" si="89"/>
        <v>0.19453064279040694</v>
      </c>
      <c r="AR106" s="5">
        <f t="shared" si="90"/>
        <v>1.3423298004227131E-3</v>
      </c>
      <c r="AS106" s="5">
        <f t="shared" si="91"/>
        <v>0.74264185617701739</v>
      </c>
    </row>
    <row r="107" spans="1:45">
      <c r="A107">
        <f t="shared" si="92"/>
        <v>9.2000000000000068E-2</v>
      </c>
      <c r="B107" s="7">
        <f t="shared" si="63"/>
        <v>0.14715938325991182</v>
      </c>
      <c r="C107" s="11">
        <f t="shared" si="93"/>
        <v>330.81967125550631</v>
      </c>
      <c r="D107" s="8">
        <f t="shared" si="64"/>
        <v>3.2709251101321559E-4</v>
      </c>
      <c r="E107" s="2">
        <f t="shared" si="65"/>
        <v>3.2709251101321557E-2</v>
      </c>
      <c r="F107" s="7">
        <f t="shared" si="66"/>
        <v>0.57296255506607929</v>
      </c>
      <c r="G107" s="7">
        <f t="shared" si="67"/>
        <v>0.21321585903083695</v>
      </c>
      <c r="H107" s="7">
        <f t="shared" si="68"/>
        <v>0.15393502202643172</v>
      </c>
      <c r="I107" s="7">
        <f t="shared" si="69"/>
        <v>2.982378854625551E-2</v>
      </c>
      <c r="J107" s="7">
        <f t="shared" si="94"/>
        <v>2.9735682819383248E-2</v>
      </c>
      <c r="K107" s="7">
        <f t="shared" si="70"/>
        <v>0.97026431718061679</v>
      </c>
      <c r="L107" s="7">
        <f t="shared" si="96"/>
        <v>0.15013295154185011</v>
      </c>
      <c r="M107" s="7">
        <f t="shared" si="71"/>
        <v>0.15013295154185011</v>
      </c>
      <c r="N107" s="7">
        <f t="shared" si="71"/>
        <v>0.29405365638766501</v>
      </c>
      <c r="O107" s="11">
        <f t="shared" si="95"/>
        <v>330.82561839207017</v>
      </c>
      <c r="P107" s="7">
        <f t="shared" si="72"/>
        <v>0.22059869493392065</v>
      </c>
      <c r="Q107" s="7">
        <f t="shared" si="73"/>
        <v>0.21699245696496816</v>
      </c>
      <c r="R107" s="7">
        <f t="shared" si="74"/>
        <v>0.21699245696496816</v>
      </c>
      <c r="S107" s="7">
        <f t="shared" si="75"/>
        <v>0.27029947630168955</v>
      </c>
      <c r="T107" s="7">
        <f t="shared" si="76"/>
        <v>3.8534453603327359</v>
      </c>
      <c r="U107" s="7">
        <f t="shared" si="77"/>
        <v>5.0941593411493194E-2</v>
      </c>
      <c r="V107" s="2">
        <f t="shared" si="53"/>
        <v>0.82790055686325592</v>
      </c>
      <c r="W107" s="2">
        <f t="shared" si="54"/>
        <v>1.1449103261778556E-2</v>
      </c>
      <c r="X107" s="5">
        <f t="shared" si="55"/>
        <v>4.2605408774249447E-2</v>
      </c>
      <c r="Y107" s="5">
        <f t="shared" si="56"/>
        <v>9.2279222116784659E-2</v>
      </c>
      <c r="Z107" s="5">
        <f t="shared" si="57"/>
        <v>5.9594755661501837E-3</v>
      </c>
      <c r="AA107" s="5">
        <f t="shared" si="78"/>
        <v>1.9806233417781254E-2</v>
      </c>
      <c r="AB107" s="11">
        <f t="shared" si="58"/>
        <v>549.2274200957321</v>
      </c>
      <c r="AC107" s="2">
        <f t="shared" si="79"/>
        <v>0.98871578508037317</v>
      </c>
      <c r="AD107" s="2">
        <f t="shared" si="80"/>
        <v>2.597875692869013E-3</v>
      </c>
      <c r="AE107" s="5">
        <f t="shared" si="81"/>
        <v>3.2224810772989957E-4</v>
      </c>
      <c r="AF107" s="5">
        <f t="shared" si="82"/>
        <v>2.3265281385191771E-4</v>
      </c>
      <c r="AG107" s="5">
        <f t="shared" si="59"/>
        <v>8.1134616545383426E-3</v>
      </c>
      <c r="AH107" s="5">
        <f t="shared" si="83"/>
        <v>1.7976650637824974E-5</v>
      </c>
      <c r="AI107" s="11">
        <f t="shared" si="60"/>
        <v>11.647965411692864</v>
      </c>
      <c r="AJ107" s="2">
        <f t="shared" si="84"/>
        <v>5.6311284233762013E-2</v>
      </c>
      <c r="AK107" s="7">
        <f t="shared" si="85"/>
        <v>0.27072732804693278</v>
      </c>
      <c r="AL107" s="15">
        <f t="shared" si="61"/>
        <v>2.654399999999999</v>
      </c>
      <c r="AM107" s="2">
        <f t="shared" si="62"/>
        <v>0.12441735630079966</v>
      </c>
      <c r="AN107" s="2">
        <f t="shared" si="86"/>
        <v>0</v>
      </c>
      <c r="AO107" s="2">
        <f t="shared" si="87"/>
        <v>3.8959606395521131E-3</v>
      </c>
      <c r="AP107" s="5">
        <f t="shared" si="88"/>
        <v>5.7991963849479196E-2</v>
      </c>
      <c r="AQ107" s="5">
        <f t="shared" si="89"/>
        <v>0.19538559002042979</v>
      </c>
      <c r="AR107" s="5">
        <f t="shared" si="90"/>
        <v>1.3519476420832449E-3</v>
      </c>
      <c r="AS107" s="5">
        <f t="shared" si="91"/>
        <v>0.74137453784845564</v>
      </c>
    </row>
    <row r="108" spans="1:45">
      <c r="A108">
        <f t="shared" si="92"/>
        <v>9.3000000000000069E-2</v>
      </c>
      <c r="B108" s="7">
        <f t="shared" si="63"/>
        <v>0.14611881753031963</v>
      </c>
      <c r="C108" s="11">
        <f t="shared" si="93"/>
        <v>328.15092929988947</v>
      </c>
      <c r="D108" s="8">
        <f t="shared" si="64"/>
        <v>3.2442116868798212E-4</v>
      </c>
      <c r="E108" s="2">
        <f t="shared" si="65"/>
        <v>3.2442116868798214E-2</v>
      </c>
      <c r="F108" s="7">
        <f t="shared" si="66"/>
        <v>0.57348401323043008</v>
      </c>
      <c r="G108" s="7">
        <f t="shared" si="67"/>
        <v>0.21323042998897462</v>
      </c>
      <c r="H108" s="7">
        <f t="shared" si="68"/>
        <v>0.15362265711135611</v>
      </c>
      <c r="I108" s="7">
        <f t="shared" si="69"/>
        <v>2.9845644983461966E-2</v>
      </c>
      <c r="J108" s="7">
        <f t="shared" si="94"/>
        <v>2.9492833517089291E-2</v>
      </c>
      <c r="K108" s="7">
        <f t="shared" si="70"/>
        <v>0.97050716648291091</v>
      </c>
      <c r="L108" s="7">
        <f t="shared" si="96"/>
        <v>0.14906810088202857</v>
      </c>
      <c r="M108" s="7">
        <f t="shared" si="71"/>
        <v>0.14906810088202857</v>
      </c>
      <c r="N108" s="7">
        <f t="shared" si="71"/>
        <v>0.29181341510474074</v>
      </c>
      <c r="O108" s="11">
        <f t="shared" si="95"/>
        <v>328.15682786659289</v>
      </c>
      <c r="P108" s="7">
        <f t="shared" si="72"/>
        <v>0.21917743660418956</v>
      </c>
      <c r="Q108" s="7">
        <f t="shared" si="73"/>
        <v>0.21556286413284262</v>
      </c>
      <c r="R108" s="7">
        <f t="shared" si="74"/>
        <v>0.21556286413284262</v>
      </c>
      <c r="S108" s="7">
        <f t="shared" si="75"/>
        <v>0.2692346112577384</v>
      </c>
      <c r="T108" s="7">
        <f t="shared" si="76"/>
        <v>3.857670046456243</v>
      </c>
      <c r="U108" s="7">
        <f t="shared" si="77"/>
        <v>5.0701797385825711E-2</v>
      </c>
      <c r="V108" s="2">
        <f t="shared" si="53"/>
        <v>0.82700486134854667</v>
      </c>
      <c r="W108" s="2">
        <f t="shared" si="54"/>
        <v>1.1541382961958063E-2</v>
      </c>
      <c r="X108" s="5">
        <f t="shared" si="55"/>
        <v>4.2912687971598362E-2</v>
      </c>
      <c r="Y108" s="5">
        <f t="shared" si="56"/>
        <v>9.2749817420454544E-2</v>
      </c>
      <c r="Z108" s="5">
        <f t="shared" si="57"/>
        <v>6.0064450020225844E-3</v>
      </c>
      <c r="AA108" s="5">
        <f t="shared" si="78"/>
        <v>1.9784805295419785E-2</v>
      </c>
      <c r="AB108" s="11">
        <f t="shared" si="58"/>
        <v>549.50648653735959</v>
      </c>
      <c r="AC108" s="2">
        <f t="shared" si="79"/>
        <v>0.98861623814778754</v>
      </c>
      <c r="AD108" s="2">
        <f t="shared" si="80"/>
        <v>2.6213869308712259E-3</v>
      </c>
      <c r="AE108" s="5">
        <f t="shared" si="81"/>
        <v>3.2489104580761638E-4</v>
      </c>
      <c r="AF108" s="5">
        <f t="shared" si="82"/>
        <v>2.3406896347408782E-4</v>
      </c>
      <c r="AG108" s="5">
        <f t="shared" si="59"/>
        <v>8.1854400713660385E-3</v>
      </c>
      <c r="AH108" s="5">
        <f t="shared" si="83"/>
        <v>1.7974840693596143E-5</v>
      </c>
      <c r="AI108" s="11">
        <f t="shared" si="60"/>
        <v>11.755568432129406</v>
      </c>
      <c r="AJ108" s="2">
        <f t="shared" si="84"/>
        <v>5.5879031004962262E-2</v>
      </c>
      <c r="AK108" s="7">
        <f t="shared" si="85"/>
        <v>0.26864918752385702</v>
      </c>
      <c r="AL108" s="15">
        <f t="shared" si="61"/>
        <v>2.6375999999999991</v>
      </c>
      <c r="AM108" s="2">
        <f t="shared" si="62"/>
        <v>0.12436121647958331</v>
      </c>
      <c r="AN108" s="2">
        <f t="shared" si="86"/>
        <v>0</v>
      </c>
      <c r="AO108" s="2">
        <f t="shared" si="87"/>
        <v>3.9247927759969159E-3</v>
      </c>
      <c r="AP108" s="5">
        <f t="shared" si="88"/>
        <v>5.837200214382799E-2</v>
      </c>
      <c r="AQ108" s="5">
        <f t="shared" si="89"/>
        <v>0.19625352252320985</v>
      </c>
      <c r="AR108" s="5">
        <f t="shared" si="90"/>
        <v>1.3617115632828542E-3</v>
      </c>
      <c r="AS108" s="5">
        <f t="shared" si="91"/>
        <v>0.7400879709936824</v>
      </c>
    </row>
    <row r="109" spans="1:45">
      <c r="A109">
        <f t="shared" si="92"/>
        <v>9.400000000000007E-2</v>
      </c>
      <c r="B109" s="7">
        <f t="shared" si="63"/>
        <v>0.14507595474613677</v>
      </c>
      <c r="C109" s="11">
        <f t="shared" si="93"/>
        <v>325.47629608167739</v>
      </c>
      <c r="D109" s="8">
        <f t="shared" si="64"/>
        <v>3.2174392935982319E-4</v>
      </c>
      <c r="E109" s="2">
        <f t="shared" si="65"/>
        <v>3.2174392935982316E-2</v>
      </c>
      <c r="F109" s="7">
        <f t="shared" si="66"/>
        <v>0.57400662251655632</v>
      </c>
      <c r="G109" s="7">
        <f t="shared" si="67"/>
        <v>0.21324503311258275</v>
      </c>
      <c r="H109" s="7">
        <f t="shared" si="68"/>
        <v>0.15330960264900662</v>
      </c>
      <c r="I109" s="7">
        <f t="shared" si="69"/>
        <v>2.9867549668874175E-2</v>
      </c>
      <c r="J109" s="7">
        <f t="shared" si="94"/>
        <v>2.9249448123620295E-2</v>
      </c>
      <c r="K109" s="7">
        <f t="shared" si="70"/>
        <v>0.9707505518763796</v>
      </c>
      <c r="L109" s="7">
        <f t="shared" si="96"/>
        <v>0.14800089955849879</v>
      </c>
      <c r="M109" s="7">
        <f t="shared" si="71"/>
        <v>0.14800089955849879</v>
      </c>
      <c r="N109" s="7">
        <f t="shared" si="71"/>
        <v>0.28956822847682101</v>
      </c>
      <c r="O109" s="11">
        <f t="shared" si="95"/>
        <v>325.48214597130215</v>
      </c>
      <c r="P109" s="7">
        <f t="shared" si="72"/>
        <v>0.21775304083885202</v>
      </c>
      <c r="Q109" s="7">
        <f t="shared" si="73"/>
        <v>0.21412841683755784</v>
      </c>
      <c r="R109" s="7">
        <f t="shared" si="74"/>
        <v>0.21412841683755784</v>
      </c>
      <c r="S109" s="7">
        <f t="shared" si="75"/>
        <v>0.26815724193540807</v>
      </c>
      <c r="T109" s="7">
        <f t="shared" si="76"/>
        <v>3.8619036128737734</v>
      </c>
      <c r="U109" s="7">
        <f t="shared" si="77"/>
        <v>5.0460435139628515E-2</v>
      </c>
      <c r="V109" s="2">
        <f t="shared" si="53"/>
        <v>0.82609425700421024</v>
      </c>
      <c r="W109" s="2">
        <f t="shared" si="54"/>
        <v>1.1635198655458333E-2</v>
      </c>
      <c r="X109" s="5">
        <f t="shared" si="55"/>
        <v>4.3225081823565992E-2</v>
      </c>
      <c r="Y109" s="5">
        <f t="shared" si="56"/>
        <v>9.3228245771282317E-2</v>
      </c>
      <c r="Z109" s="5">
        <f t="shared" si="57"/>
        <v>6.0541962429901449E-3</v>
      </c>
      <c r="AA109" s="5">
        <f t="shared" si="78"/>
        <v>1.9763020502493074E-2</v>
      </c>
      <c r="AB109" s="11">
        <f t="shared" si="58"/>
        <v>549.78583671452736</v>
      </c>
      <c r="AC109" s="2">
        <f t="shared" si="79"/>
        <v>0.98851483358534653</v>
      </c>
      <c r="AD109" s="2">
        <f t="shared" si="80"/>
        <v>2.6453369084359852E-3</v>
      </c>
      <c r="AE109" s="5">
        <f t="shared" si="81"/>
        <v>3.2758330334251977E-4</v>
      </c>
      <c r="AF109" s="5">
        <f t="shared" si="82"/>
        <v>2.3551153964451857E-4</v>
      </c>
      <c r="AG109" s="5">
        <f t="shared" si="59"/>
        <v>8.2587616662564475E-3</v>
      </c>
      <c r="AH109" s="5">
        <f t="shared" si="83"/>
        <v>1.7972996974279032E-5</v>
      </c>
      <c r="AI109" s="11">
        <f t="shared" si="60"/>
        <v>11.865178046399752</v>
      </c>
      <c r="AJ109" s="2">
        <f t="shared" si="84"/>
        <v>5.5446338982608021E-2</v>
      </c>
      <c r="AK109" s="7">
        <f t="shared" si="85"/>
        <v>0.26656893741638471</v>
      </c>
      <c r="AL109" s="15">
        <f t="shared" si="61"/>
        <v>2.6207999999999991</v>
      </c>
      <c r="AM109" s="2">
        <f t="shared" si="62"/>
        <v>0.12430501966910684</v>
      </c>
      <c r="AN109" s="2">
        <f t="shared" si="86"/>
        <v>0</v>
      </c>
      <c r="AO109" s="2">
        <f t="shared" si="87"/>
        <v>3.9540661772527177E-3</v>
      </c>
      <c r="AP109" s="5">
        <f t="shared" si="88"/>
        <v>5.8757856778788566E-2</v>
      </c>
      <c r="AQ109" s="5">
        <f t="shared" si="89"/>
        <v>0.19713473840068998</v>
      </c>
      <c r="AR109" s="5">
        <f t="shared" si="90"/>
        <v>1.3716249175586776E-3</v>
      </c>
      <c r="AS109" s="5">
        <f t="shared" si="91"/>
        <v>0.73878171372571011</v>
      </c>
    </row>
    <row r="110" spans="1:45">
      <c r="A110">
        <f t="shared" si="92"/>
        <v>9.500000000000007E-2</v>
      </c>
      <c r="B110" s="7">
        <f t="shared" si="63"/>
        <v>0.1440307872928176</v>
      </c>
      <c r="C110" s="11">
        <f t="shared" si="93"/>
        <v>322.7957520718229</v>
      </c>
      <c r="D110" s="8">
        <f t="shared" si="64"/>
        <v>3.1906077348066274E-4</v>
      </c>
      <c r="E110" s="2">
        <f t="shared" si="65"/>
        <v>3.1906077348066275E-2</v>
      </c>
      <c r="F110" s="7">
        <f t="shared" si="66"/>
        <v>0.57453038674033141</v>
      </c>
      <c r="G110" s="7">
        <f t="shared" si="67"/>
        <v>0.21325966850828726</v>
      </c>
      <c r="H110" s="7">
        <f t="shared" si="68"/>
        <v>0.15299585635359114</v>
      </c>
      <c r="I110" s="7">
        <f t="shared" si="69"/>
        <v>2.9889502762430943E-2</v>
      </c>
      <c r="J110" s="7">
        <f t="shared" si="94"/>
        <v>2.9005524861878438E-2</v>
      </c>
      <c r="K110" s="7">
        <f t="shared" si="70"/>
        <v>0.97099447513812143</v>
      </c>
      <c r="L110" s="7">
        <f t="shared" si="96"/>
        <v>0.14693133977900544</v>
      </c>
      <c r="M110" s="7">
        <f t="shared" si="71"/>
        <v>0.14693133977900544</v>
      </c>
      <c r="N110" s="7">
        <f t="shared" si="71"/>
        <v>0.28731808011049703</v>
      </c>
      <c r="O110" s="11">
        <f t="shared" si="95"/>
        <v>322.80155317679532</v>
      </c>
      <c r="P110" s="7">
        <f t="shared" si="72"/>
        <v>0.21632549723756897</v>
      </c>
      <c r="Q110" s="7">
        <f t="shared" si="73"/>
        <v>0.21268909639221553</v>
      </c>
      <c r="R110" s="7">
        <f t="shared" si="74"/>
        <v>0.21268909639221553</v>
      </c>
      <c r="S110" s="7">
        <f t="shared" si="75"/>
        <v>0.26706721299241415</v>
      </c>
      <c r="T110" s="7">
        <f t="shared" si="76"/>
        <v>3.8661460764236479</v>
      </c>
      <c r="U110" s="7">
        <f t="shared" si="77"/>
        <v>5.0217496022600693E-2</v>
      </c>
      <c r="V110" s="2">
        <f t="shared" si="53"/>
        <v>0.82516836847067188</v>
      </c>
      <c r="W110" s="2">
        <f t="shared" si="54"/>
        <v>1.1730589013980207E-2</v>
      </c>
      <c r="X110" s="5">
        <f t="shared" si="55"/>
        <v>4.3542719101801713E-2</v>
      </c>
      <c r="Y110" s="5">
        <f t="shared" si="56"/>
        <v>9.3714704381880967E-2</v>
      </c>
      <c r="Z110" s="5">
        <f t="shared" si="57"/>
        <v>6.1027489725582213E-3</v>
      </c>
      <c r="AA110" s="5">
        <f t="shared" si="78"/>
        <v>1.9740870059106987E-2</v>
      </c>
      <c r="AB110" s="11">
        <f t="shared" si="58"/>
        <v>550.06547106017945</v>
      </c>
      <c r="AC110" s="2">
        <f t="shared" si="79"/>
        <v>0.98841151890590884</v>
      </c>
      <c r="AD110" s="2">
        <f t="shared" si="80"/>
        <v>2.6697380221045587E-3</v>
      </c>
      <c r="AE110" s="5">
        <f t="shared" si="81"/>
        <v>3.3032627385080605E-4</v>
      </c>
      <c r="AF110" s="5">
        <f t="shared" si="82"/>
        <v>2.3698128904261619E-4</v>
      </c>
      <c r="AG110" s="5">
        <f t="shared" si="59"/>
        <v>8.333464390567747E-3</v>
      </c>
      <c r="AH110" s="5">
        <f t="shared" si="83"/>
        <v>1.7971118525561983E-5</v>
      </c>
      <c r="AI110" s="11">
        <f t="shared" si="60"/>
        <v>11.976850911575996</v>
      </c>
      <c r="AJ110" s="2">
        <f t="shared" si="84"/>
        <v>5.5013207516711869E-2</v>
      </c>
      <c r="AK110" s="7">
        <f t="shared" si="85"/>
        <v>0.26448657459957631</v>
      </c>
      <c r="AL110" s="15">
        <f t="shared" si="61"/>
        <v>2.6039999999999992</v>
      </c>
      <c r="AM110" s="2">
        <f t="shared" si="62"/>
        <v>0.12424876578495173</v>
      </c>
      <c r="AN110" s="2">
        <f t="shared" si="86"/>
        <v>0</v>
      </c>
      <c r="AO110" s="2">
        <f t="shared" si="87"/>
        <v>3.9837910515193318E-3</v>
      </c>
      <c r="AP110" s="5">
        <f t="shared" si="88"/>
        <v>5.9149662309316738E-2</v>
      </c>
      <c r="AQ110" s="5">
        <f t="shared" si="89"/>
        <v>0.19802954494984865</v>
      </c>
      <c r="AR110" s="5">
        <f t="shared" si="90"/>
        <v>1.3816911618886169E-3</v>
      </c>
      <c r="AS110" s="5">
        <f t="shared" si="91"/>
        <v>0.73745531052742663</v>
      </c>
    </row>
    <row r="111" spans="1:45">
      <c r="A111">
        <f t="shared" si="92"/>
        <v>9.6000000000000071E-2</v>
      </c>
      <c r="B111" s="7">
        <f t="shared" si="63"/>
        <v>0.14298330752212379</v>
      </c>
      <c r="C111" s="11">
        <f t="shared" si="93"/>
        <v>320.10927765486696</v>
      </c>
      <c r="D111" s="8">
        <f t="shared" si="64"/>
        <v>3.1637168141592897E-4</v>
      </c>
      <c r="E111" s="2">
        <f t="shared" si="65"/>
        <v>3.1637168141592897E-2</v>
      </c>
      <c r="F111" s="7">
        <f t="shared" si="66"/>
        <v>0.57505530973451324</v>
      </c>
      <c r="G111" s="7">
        <f t="shared" si="67"/>
        <v>0.21327433628318579</v>
      </c>
      <c r="H111" s="7">
        <f t="shared" si="68"/>
        <v>0.15268141592920353</v>
      </c>
      <c r="I111" s="7">
        <f t="shared" si="69"/>
        <v>2.9911504424778766E-2</v>
      </c>
      <c r="J111" s="7">
        <f t="shared" si="94"/>
        <v>2.8761061946902641E-2</v>
      </c>
      <c r="K111" s="7">
        <f t="shared" si="70"/>
        <v>0.97123893805309736</v>
      </c>
      <c r="L111" s="7">
        <f t="shared" si="96"/>
        <v>0.14585941371681405</v>
      </c>
      <c r="M111" s="7">
        <f t="shared" si="71"/>
        <v>0.14585941371681405</v>
      </c>
      <c r="N111" s="7">
        <f t="shared" si="71"/>
        <v>0.28506295353982275</v>
      </c>
      <c r="O111" s="11">
        <f t="shared" si="95"/>
        <v>320.1150298672564</v>
      </c>
      <c r="P111" s="7">
        <f t="shared" si="72"/>
        <v>0.2148947953539822</v>
      </c>
      <c r="Q111" s="7">
        <f t="shared" si="73"/>
        <v>0.2112448840219445</v>
      </c>
      <c r="R111" s="7">
        <f t="shared" si="74"/>
        <v>0.2112448840219445</v>
      </c>
      <c r="S111" s="7">
        <f t="shared" si="75"/>
        <v>0.26596436668938261</v>
      </c>
      <c r="T111" s="7">
        <f t="shared" si="76"/>
        <v>3.8703974535393297</v>
      </c>
      <c r="U111" s="7">
        <f t="shared" si="77"/>
        <v>4.9972969298935722E-2</v>
      </c>
      <c r="V111" s="2">
        <f t="shared" si="53"/>
        <v>0.82422680768114465</v>
      </c>
      <c r="W111" s="2">
        <f t="shared" si="54"/>
        <v>1.1827594018394645E-2</v>
      </c>
      <c r="X111" s="5">
        <f t="shared" si="55"/>
        <v>4.3865732937318207E-2</v>
      </c>
      <c r="Y111" s="5">
        <f t="shared" si="56"/>
        <v>9.420939714118895E-2</v>
      </c>
      <c r="Z111" s="5">
        <f t="shared" si="57"/>
        <v>6.1521235405865397E-3</v>
      </c>
      <c r="AA111" s="5">
        <f t="shared" si="78"/>
        <v>1.9718344681367104E-2</v>
      </c>
      <c r="AB111" s="11">
        <f t="shared" si="58"/>
        <v>550.34539000814152</v>
      </c>
      <c r="AC111" s="2">
        <f t="shared" si="79"/>
        <v>0.98830623962617525</v>
      </c>
      <c r="AD111" s="2">
        <f t="shared" si="80"/>
        <v>2.694603139875879E-3</v>
      </c>
      <c r="AE111" s="5">
        <f t="shared" si="81"/>
        <v>3.3312140384602571E-4</v>
      </c>
      <c r="AF111" s="5">
        <f t="shared" si="82"/>
        <v>2.3847898674504077E-4</v>
      </c>
      <c r="AG111" s="5">
        <f t="shared" si="59"/>
        <v>8.4095876390009178E-3</v>
      </c>
      <c r="AH111" s="5">
        <f t="shared" si="83"/>
        <v>1.7969204356839556E-5</v>
      </c>
      <c r="AI111" s="11">
        <f t="shared" si="60"/>
        <v>12.090645837979821</v>
      </c>
      <c r="AJ111" s="2">
        <f t="shared" si="84"/>
        <v>5.4579635956707541E-2</v>
      </c>
      <c r="AK111" s="7">
        <f t="shared" si="85"/>
        <v>0.26240209594570929</v>
      </c>
      <c r="AL111" s="15">
        <f t="shared" si="61"/>
        <v>2.5871999999999988</v>
      </c>
      <c r="AM111" s="2">
        <f t="shared" si="62"/>
        <v>0.12419245474262425</v>
      </c>
      <c r="AN111" s="2">
        <f t="shared" si="86"/>
        <v>0</v>
      </c>
      <c r="AO111" s="2">
        <f t="shared" si="87"/>
        <v>4.0139779243182376E-3</v>
      </c>
      <c r="AP111" s="5">
        <f t="shared" si="88"/>
        <v>5.9547557473006135E-2</v>
      </c>
      <c r="AQ111" s="5">
        <f t="shared" si="89"/>
        <v>0.19893825901998413</v>
      </c>
      <c r="AR111" s="5">
        <f t="shared" si="90"/>
        <v>1.3919138607106556E-3</v>
      </c>
      <c r="AS111" s="5">
        <f t="shared" si="91"/>
        <v>0.73610829172198089</v>
      </c>
    </row>
    <row r="112" spans="1:45">
      <c r="A112">
        <f t="shared" si="92"/>
        <v>9.7000000000000072E-2</v>
      </c>
      <c r="B112" s="7">
        <f t="shared" si="63"/>
        <v>0.14193350775193789</v>
      </c>
      <c r="C112" s="11">
        <f t="shared" si="93"/>
        <v>317.41685312846039</v>
      </c>
      <c r="D112" s="8">
        <f t="shared" si="64"/>
        <v>3.1367663344407506E-4</v>
      </c>
      <c r="E112" s="2">
        <f t="shared" si="65"/>
        <v>3.1367663344407506E-2</v>
      </c>
      <c r="F112" s="7">
        <f t="shared" si="66"/>
        <v>0.57558139534883723</v>
      </c>
      <c r="G112" s="7">
        <f t="shared" si="67"/>
        <v>0.21328903654485046</v>
      </c>
      <c r="H112" s="7">
        <f t="shared" si="68"/>
        <v>0.15236627906976744</v>
      </c>
      <c r="I112" s="7">
        <f t="shared" si="69"/>
        <v>2.9933554817275748E-2</v>
      </c>
      <c r="J112" s="7">
        <f t="shared" si="94"/>
        <v>2.8516057585825014E-2</v>
      </c>
      <c r="K112" s="7">
        <f t="shared" si="70"/>
        <v>0.97148394241417491</v>
      </c>
      <c r="L112" s="7">
        <f t="shared" si="96"/>
        <v>0.1447851135105204</v>
      </c>
      <c r="M112" s="7">
        <f t="shared" si="71"/>
        <v>0.1447851135105204</v>
      </c>
      <c r="N112" s="7">
        <f t="shared" si="71"/>
        <v>0.2828028322259134</v>
      </c>
      <c r="O112" s="11">
        <f t="shared" si="95"/>
        <v>317.42255633997763</v>
      </c>
      <c r="P112" s="7">
        <f t="shared" si="72"/>
        <v>0.21346092469545949</v>
      </c>
      <c r="Q112" s="7">
        <f t="shared" ref="Q112:Q143" si="97">J$2*L112/(L112+$A112*(1-L112))</f>
        <v>0.20979576086339996</v>
      </c>
      <c r="R112" s="7">
        <f t="shared" ref="R112:R143" si="98">$J$2*M112/(M112+$A112*(1-M112))</f>
        <v>0.20979576086339996</v>
      </c>
      <c r="S112" s="7">
        <f t="shared" ref="S112:S143" si="99">$J$2*N112/(N112+$A112*(1-N112))</f>
        <v>0.26484854284437293</v>
      </c>
      <c r="T112" s="7">
        <f t="shared" ref="T112:T143" si="100">K$2*O112/(O112+A112*(1-O112))</f>
        <v>3.8746577602241774</v>
      </c>
      <c r="U112" s="7">
        <f t="shared" si="77"/>
        <v>4.9726844146510081E-2</v>
      </c>
      <c r="V112" s="2">
        <f t="shared" si="53"/>
        <v>0.82326917331930949</v>
      </c>
      <c r="W112" s="2">
        <f t="shared" si="54"/>
        <v>1.1926255014615455E-2</v>
      </c>
      <c r="X112" s="5">
        <f t="shared" si="55"/>
        <v>4.4194261006540378E-2</v>
      </c>
      <c r="Y112" s="5">
        <f t="shared" si="56"/>
        <v>9.4712534899402179E-2</v>
      </c>
      <c r="Z112" s="5">
        <f t="shared" si="57"/>
        <v>6.2023409917278637E-3</v>
      </c>
      <c r="AA112" s="5">
        <f t="shared" si="78"/>
        <v>1.9695434768404543E-2</v>
      </c>
      <c r="AB112" s="11">
        <f t="shared" si="58"/>
        <v>550.62559399312261</v>
      </c>
      <c r="AC112" s="2">
        <f t="shared" ref="AC112:AC143" si="101">(D112*$C$2/$O112)</f>
        <v>0.98819893917088075</v>
      </c>
      <c r="AD112" s="2">
        <f t="shared" ref="AD112:AD143" si="102">(F112*$C$3/$O112)</f>
        <v>2.7199456238344169E-3</v>
      </c>
      <c r="AE112" s="5">
        <f t="shared" ref="AE112:AE143" si="103">(G112*$C$4/$O112)</f>
        <v>3.3597019538272155E-4</v>
      </c>
      <c r="AF112" s="5">
        <f t="shared" ref="AF112:AF143" si="104">(H112*$C$5/$O112)</f>
        <v>2.4000543758864834E-4</v>
      </c>
      <c r="AG112" s="5">
        <f t="shared" si="59"/>
        <v>8.4871723188738001E-3</v>
      </c>
      <c r="AH112" s="5">
        <f t="shared" si="83"/>
        <v>1.7967253439470568E-5</v>
      </c>
      <c r="AI112" s="11">
        <f t="shared" si="60"/>
        <v>12.206623892456458</v>
      </c>
      <c r="AJ112" s="2">
        <f t="shared" si="84"/>
        <v>5.4145623651483926E-2</v>
      </c>
      <c r="AK112" s="7">
        <f t="shared" si="85"/>
        <v>0.2603154983244419</v>
      </c>
      <c r="AL112" s="15">
        <f t="shared" si="61"/>
        <v>2.5703999999999989</v>
      </c>
      <c r="AM112" s="2">
        <f t="shared" si="62"/>
        <v>0.12413608645755997</v>
      </c>
      <c r="AN112" s="2">
        <f t="shared" si="86"/>
        <v>0</v>
      </c>
      <c r="AO112" s="2">
        <f t="shared" si="87"/>
        <v>4.0446376509190706E-3</v>
      </c>
      <c r="AP112" s="5">
        <f t="shared" si="88"/>
        <v>5.9951685353882657E-2</v>
      </c>
      <c r="AQ112" s="5">
        <f t="shared" si="89"/>
        <v>0.19986120738678856</v>
      </c>
      <c r="AR112" s="5">
        <f t="shared" si="90"/>
        <v>1.4022966901310562E-3</v>
      </c>
      <c r="AS112" s="5">
        <f t="shared" si="91"/>
        <v>0.73474017291827864</v>
      </c>
    </row>
    <row r="113" spans="1:45">
      <c r="A113">
        <f t="shared" si="92"/>
        <v>9.8000000000000073E-2</v>
      </c>
      <c r="B113" s="7">
        <f t="shared" si="63"/>
        <v>0.1408813802660753</v>
      </c>
      <c r="C113" s="11">
        <f t="shared" si="93"/>
        <v>314.71845870288217</v>
      </c>
      <c r="D113" s="8">
        <f t="shared" si="64"/>
        <v>3.109756097560973E-4</v>
      </c>
      <c r="E113" s="2">
        <f t="shared" si="65"/>
        <v>3.1097560975609728E-2</v>
      </c>
      <c r="F113" s="7">
        <f t="shared" si="66"/>
        <v>0.57610864745011081</v>
      </c>
      <c r="G113" s="7">
        <f t="shared" si="67"/>
        <v>0.21330376940133036</v>
      </c>
      <c r="H113" s="7">
        <f t="shared" si="68"/>
        <v>0.15205044345898003</v>
      </c>
      <c r="I113" s="7">
        <f t="shared" si="69"/>
        <v>2.9955654101995566E-2</v>
      </c>
      <c r="J113" s="7">
        <f t="shared" si="94"/>
        <v>2.8270509977827037E-2</v>
      </c>
      <c r="K113" s="7">
        <f t="shared" si="70"/>
        <v>0.97172949002217279</v>
      </c>
      <c r="L113" s="7">
        <f t="shared" si="96"/>
        <v>0.14370843126385799</v>
      </c>
      <c r="M113" s="7">
        <f t="shared" si="71"/>
        <v>0.14370843126385799</v>
      </c>
      <c r="N113" s="7">
        <f t="shared" si="71"/>
        <v>0.28053769955654073</v>
      </c>
      <c r="O113" s="11">
        <f t="shared" si="95"/>
        <v>314.72411280487779</v>
      </c>
      <c r="P113" s="7">
        <f t="shared" si="72"/>
        <v>0.21202387472283807</v>
      </c>
      <c r="Q113" s="7">
        <f t="shared" si="97"/>
        <v>0.20834170796425966</v>
      </c>
      <c r="R113" s="7">
        <f t="shared" si="98"/>
        <v>0.20834170796425966</v>
      </c>
      <c r="S113" s="7">
        <f t="shared" si="99"/>
        <v>0.26371957878636815</v>
      </c>
      <c r="T113" s="7">
        <f t="shared" si="100"/>
        <v>3.8789270120246684</v>
      </c>
      <c r="U113" s="7">
        <f t="shared" si="77"/>
        <v>4.9479109656062871E-2</v>
      </c>
      <c r="V113" s="2">
        <f t="shared" si="53"/>
        <v>0.82229505024898542</v>
      </c>
      <c r="W113" s="2">
        <f t="shared" si="54"/>
        <v>1.2026614772358165E-2</v>
      </c>
      <c r="X113" s="5">
        <f t="shared" si="55"/>
        <v>4.4528445726964516E-2</v>
      </c>
      <c r="Y113" s="5">
        <f t="shared" si="56"/>
        <v>9.5224335767624513E-2</v>
      </c>
      <c r="Z113" s="5">
        <f t="shared" si="57"/>
        <v>6.2534230953356614E-3</v>
      </c>
      <c r="AA113" s="5">
        <f t="shared" si="78"/>
        <v>1.9672130388731716E-2</v>
      </c>
      <c r="AB113" s="11">
        <f t="shared" si="58"/>
        <v>550.90608345071769</v>
      </c>
      <c r="AC113" s="2">
        <f t="shared" si="101"/>
        <v>0.9880895587714168</v>
      </c>
      <c r="AD113" s="2">
        <f t="shared" si="102"/>
        <v>2.7457793540939415E-3</v>
      </c>
      <c r="AE113" s="5">
        <f t="shared" si="103"/>
        <v>3.3887420874798707E-4</v>
      </c>
      <c r="AF113" s="5">
        <f t="shared" si="104"/>
        <v>2.4156147761269256E-4</v>
      </c>
      <c r="AG113" s="5">
        <f t="shared" si="59"/>
        <v>8.5662609234236492E-3</v>
      </c>
      <c r="AH113" s="5">
        <f t="shared" si="83"/>
        <v>1.796526470493486E-5</v>
      </c>
      <c r="AI113" s="11">
        <f t="shared" si="60"/>
        <v>12.324848507650001</v>
      </c>
      <c r="AJ113" s="2">
        <f t="shared" si="84"/>
        <v>5.3711169949421746E-2</v>
      </c>
      <c r="AK113" s="7">
        <f t="shared" si="85"/>
        <v>0.25822677860298915</v>
      </c>
      <c r="AL113" s="15">
        <f t="shared" si="61"/>
        <v>2.553599999999999</v>
      </c>
      <c r="AM113" s="2">
        <f t="shared" si="62"/>
        <v>0.12407966084512841</v>
      </c>
      <c r="AN113" s="2">
        <f t="shared" si="86"/>
        <v>0</v>
      </c>
      <c r="AO113" s="2">
        <f t="shared" si="87"/>
        <v>4.0757814293546782E-3</v>
      </c>
      <c r="AP113" s="5">
        <f t="shared" si="88"/>
        <v>6.0362193553956715E-2</v>
      </c>
      <c r="AQ113" s="5">
        <f t="shared" si="89"/>
        <v>0.20079872714413965</v>
      </c>
      <c r="AR113" s="5">
        <f t="shared" si="90"/>
        <v>1.4128434423318697E-3</v>
      </c>
      <c r="AS113" s="5">
        <f t="shared" si="91"/>
        <v>0.73335045443021696</v>
      </c>
    </row>
    <row r="114" spans="1:45">
      <c r="A114">
        <f t="shared" si="92"/>
        <v>9.9000000000000074E-2</v>
      </c>
      <c r="B114" s="7">
        <f t="shared" si="63"/>
        <v>0.13982691731409533</v>
      </c>
      <c r="C114" s="11">
        <f t="shared" si="93"/>
        <v>312.01407450055461</v>
      </c>
      <c r="D114" s="8">
        <f t="shared" si="64"/>
        <v>3.0826859045504965E-4</v>
      </c>
      <c r="E114" s="2">
        <f t="shared" si="65"/>
        <v>3.0826859045504966E-2</v>
      </c>
      <c r="F114" s="7">
        <f t="shared" si="66"/>
        <v>0.57663706992230856</v>
      </c>
      <c r="G114" s="7">
        <f t="shared" si="67"/>
        <v>0.21331853496115424</v>
      </c>
      <c r="H114" s="7">
        <f t="shared" si="68"/>
        <v>0.15173390677025528</v>
      </c>
      <c r="I114" s="7">
        <f t="shared" si="69"/>
        <v>2.9977802441731413E-2</v>
      </c>
      <c r="J114" s="7">
        <f t="shared" si="94"/>
        <v>2.8024417314095433E-2</v>
      </c>
      <c r="K114" s="7">
        <f t="shared" si="70"/>
        <v>0.97197558268590467</v>
      </c>
      <c r="L114" s="7">
        <f t="shared" si="96"/>
        <v>0.14262935904550486</v>
      </c>
      <c r="M114" s="7">
        <f t="shared" si="71"/>
        <v>0.14262935904550486</v>
      </c>
      <c r="N114" s="7">
        <f t="shared" si="71"/>
        <v>0.27826753884572669</v>
      </c>
      <c r="O114" s="11">
        <f t="shared" si="95"/>
        <v>312.01967938401742</v>
      </c>
      <c r="P114" s="7">
        <f t="shared" si="72"/>
        <v>0.2105836348501664</v>
      </c>
      <c r="Q114" s="7">
        <f t="shared" si="97"/>
        <v>0.20688270628271649</v>
      </c>
      <c r="R114" s="7">
        <f t="shared" si="98"/>
        <v>0.20688270628271649</v>
      </c>
      <c r="S114" s="7">
        <f t="shared" si="99"/>
        <v>0.26257730930770457</v>
      </c>
      <c r="T114" s="7">
        <f t="shared" si="100"/>
        <v>3.8832052240020301</v>
      </c>
      <c r="U114" s="7">
        <f t="shared" si="77"/>
        <v>4.9229754830366436E-2</v>
      </c>
      <c r="V114" s="2">
        <f t="shared" si="53"/>
        <v>0.82130400891408017</v>
      </c>
      <c r="W114" s="2">
        <f t="shared" si="54"/>
        <v>1.2128717546960372E-2</v>
      </c>
      <c r="X114" s="5">
        <f t="shared" si="55"/>
        <v>4.4868434463011891E-2</v>
      </c>
      <c r="Y114" s="5">
        <f t="shared" si="56"/>
        <v>9.5745025433130571E-2</v>
      </c>
      <c r="Z114" s="5">
        <f t="shared" si="57"/>
        <v>6.3053923769300288E-3</v>
      </c>
      <c r="AA114" s="5">
        <f t="shared" si="78"/>
        <v>1.9648421265887093E-2</v>
      </c>
      <c r="AB114" s="11">
        <f t="shared" si="58"/>
        <v>551.1868588174093</v>
      </c>
      <c r="AC114" s="2">
        <f t="shared" si="101"/>
        <v>0.98797803735849909</v>
      </c>
      <c r="AD114" s="2">
        <f t="shared" si="102"/>
        <v>2.7721187541473015E-3</v>
      </c>
      <c r="AE114" s="5">
        <f t="shared" si="103"/>
        <v>3.418350653110777E-4</v>
      </c>
      <c r="AF114" s="5">
        <f t="shared" si="104"/>
        <v>2.4314797558571484E-4</v>
      </c>
      <c r="AG114" s="5">
        <f t="shared" si="59"/>
        <v>8.6468976094141413E-3</v>
      </c>
      <c r="AH114" s="5">
        <f t="shared" si="83"/>
        <v>1.7963237042881808E-5</v>
      </c>
      <c r="AI114" s="11">
        <f t="shared" si="60"/>
        <v>12.445385597691054</v>
      </c>
      <c r="AJ114" s="2">
        <f t="shared" si="84"/>
        <v>5.32762741984322E-2</v>
      </c>
      <c r="AK114" s="7">
        <f t="shared" si="85"/>
        <v>0.2561359336463086</v>
      </c>
      <c r="AL114" s="15">
        <f t="shared" si="61"/>
        <v>2.5367999999999986</v>
      </c>
      <c r="AM114" s="2">
        <f t="shared" si="62"/>
        <v>0.12402317782063813</v>
      </c>
      <c r="AN114" s="2">
        <f t="shared" si="86"/>
        <v>0</v>
      </c>
      <c r="AO114" s="2">
        <f t="shared" si="87"/>
        <v>4.1074208140575242E-3</v>
      </c>
      <c r="AP114" s="5">
        <f t="shared" si="88"/>
        <v>6.0779234372965521E-2</v>
      </c>
      <c r="AQ114" s="5">
        <f t="shared" si="89"/>
        <v>0.20175116611459662</v>
      </c>
      <c r="AR114" s="5">
        <f t="shared" si="90"/>
        <v>1.4235580301888652E-3</v>
      </c>
      <c r="AS114" s="5">
        <f t="shared" si="91"/>
        <v>0.73193862066819149</v>
      </c>
    </row>
    <row r="115" spans="1:45">
      <c r="A115">
        <f t="shared" si="92"/>
        <v>0.10000000000000007</v>
      </c>
      <c r="B115" s="7">
        <f t="shared" si="63"/>
        <v>0.13877011111111101</v>
      </c>
      <c r="C115" s="11">
        <f t="shared" si="93"/>
        <v>309.30368055555522</v>
      </c>
      <c r="D115" s="8">
        <f t="shared" si="64"/>
        <v>3.0555555555555528E-4</v>
      </c>
      <c r="E115" s="2">
        <f t="shared" si="65"/>
        <v>3.0555555555555527E-2</v>
      </c>
      <c r="F115" s="7">
        <f t="shared" si="66"/>
        <v>0.57716666666666672</v>
      </c>
      <c r="G115" s="7">
        <f t="shared" si="67"/>
        <v>0.21333333333333329</v>
      </c>
      <c r="H115" s="7">
        <f t="shared" si="68"/>
        <v>0.15141666666666667</v>
      </c>
      <c r="I115" s="7">
        <f t="shared" si="69"/>
        <v>3.0000000000000002E-2</v>
      </c>
      <c r="J115" s="7">
        <f t="shared" si="94"/>
        <v>2.7777777777777762E-2</v>
      </c>
      <c r="K115" s="7">
        <f t="shared" si="70"/>
        <v>0.97222222222222221</v>
      </c>
      <c r="L115" s="7">
        <f t="shared" si="96"/>
        <v>0.14154788888888881</v>
      </c>
      <c r="M115" s="7">
        <f t="shared" si="71"/>
        <v>0.14154788888888881</v>
      </c>
      <c r="N115" s="7">
        <f t="shared" si="71"/>
        <v>0.27599233333333312</v>
      </c>
      <c r="O115" s="11">
        <f t="shared" si="95"/>
        <v>309.30923611111081</v>
      </c>
      <c r="P115" s="7">
        <f t="shared" si="72"/>
        <v>0.20914019444444434</v>
      </c>
      <c r="Q115" s="7">
        <f t="shared" si="97"/>
        <v>0.20541873668696767</v>
      </c>
      <c r="R115" s="7">
        <f t="shared" si="98"/>
        <v>0.20541873668696767</v>
      </c>
      <c r="S115" s="7">
        <f t="shared" si="99"/>
        <v>0.26142156661541222</v>
      </c>
      <c r="T115" s="7">
        <f t="shared" si="100"/>
        <v>3.8874924107021407</v>
      </c>
      <c r="U115" s="7">
        <f t="shared" si="77"/>
        <v>4.8978768583387663E-2</v>
      </c>
      <c r="V115" s="2">
        <f t="shared" si="53"/>
        <v>0.82029560470700513</v>
      </c>
      <c r="W115" s="2">
        <f t="shared" si="54"/>
        <v>1.2232609144451317E-2</v>
      </c>
      <c r="X115" s="5">
        <f t="shared" si="55"/>
        <v>4.5214379742701934E-2</v>
      </c>
      <c r="Y115" s="5">
        <f t="shared" si="56"/>
        <v>9.627483749119857E-2</v>
      </c>
      <c r="Z115" s="5">
        <f t="shared" si="57"/>
        <v>6.3582721513174619E-3</v>
      </c>
      <c r="AA115" s="5">
        <f t="shared" si="78"/>
        <v>1.9624296763325489E-2</v>
      </c>
      <c r="AB115" s="11">
        <f t="shared" si="58"/>
        <v>551.46792053057027</v>
      </c>
      <c r="AC115" s="2">
        <f t="shared" si="101"/>
        <v>0.98786431144847175</v>
      </c>
      <c r="AD115" s="2">
        <f t="shared" si="102"/>
        <v>2.7989788177195047E-3</v>
      </c>
      <c r="AE115" s="5">
        <f t="shared" si="103"/>
        <v>3.4485445054201224E-4</v>
      </c>
      <c r="AF115" s="5">
        <f t="shared" si="104"/>
        <v>2.4476583462298295E-4</v>
      </c>
      <c r="AG115" s="5">
        <f t="shared" si="59"/>
        <v>8.7291282793446872E-3</v>
      </c>
      <c r="AH115" s="5">
        <f t="shared" si="83"/>
        <v>1.7961169299063134E-5</v>
      </c>
      <c r="AI115" s="11">
        <f t="shared" si="60"/>
        <v>12.568303680739964</v>
      </c>
      <c r="AJ115" s="2">
        <f t="shared" si="84"/>
        <v>5.2840935745998255E-2</v>
      </c>
      <c r="AK115" s="7">
        <f t="shared" si="85"/>
        <v>0.25404296031729928</v>
      </c>
      <c r="AL115" s="15">
        <f t="shared" si="61"/>
        <v>2.5199999999999987</v>
      </c>
      <c r="AM115" s="2">
        <f t="shared" si="62"/>
        <v>0.12396663729934208</v>
      </c>
      <c r="AN115" s="2">
        <f t="shared" si="86"/>
        <v>0</v>
      </c>
      <c r="AO115" s="2">
        <f t="shared" si="87"/>
        <v>4.1395677301523043E-3</v>
      </c>
      <c r="AP115" s="5">
        <f t="shared" si="88"/>
        <v>6.1202964996765211E-2</v>
      </c>
      <c r="AQ115" s="5">
        <f t="shared" si="89"/>
        <v>0.20271888327965026</v>
      </c>
      <c r="AR115" s="5">
        <f t="shared" si="90"/>
        <v>1.4344444921116852E-3</v>
      </c>
      <c r="AS115" s="5">
        <f t="shared" si="91"/>
        <v>0.73050413950132054</v>
      </c>
    </row>
    <row r="116" spans="1:45">
      <c r="A116">
        <f t="shared" si="92"/>
        <v>0.10100000000000008</v>
      </c>
      <c r="B116" s="7">
        <f t="shared" si="63"/>
        <v>0.13771095383759721</v>
      </c>
      <c r="C116" s="11">
        <f t="shared" si="93"/>
        <v>306.58725681312535</v>
      </c>
      <c r="D116" s="8">
        <f t="shared" si="64"/>
        <v>3.0283648498331448E-4</v>
      </c>
      <c r="E116" s="2">
        <f t="shared" si="65"/>
        <v>3.0283648498331449E-2</v>
      </c>
      <c r="F116" s="7">
        <f t="shared" si="66"/>
        <v>0.57769744160177983</v>
      </c>
      <c r="G116" s="7">
        <f t="shared" si="67"/>
        <v>0.2133481646273637</v>
      </c>
      <c r="H116" s="7">
        <f t="shared" si="68"/>
        <v>0.15109872080088987</v>
      </c>
      <c r="I116" s="7">
        <f t="shared" si="69"/>
        <v>3.0022246941045608E-2</v>
      </c>
      <c r="J116" s="7">
        <f t="shared" si="94"/>
        <v>2.7530589543937695E-2</v>
      </c>
      <c r="K116" s="7">
        <f t="shared" si="70"/>
        <v>0.97246941045606228</v>
      </c>
      <c r="L116" s="7">
        <f t="shared" si="96"/>
        <v>0.14046401279199097</v>
      </c>
      <c r="M116" s="7">
        <f t="shared" si="71"/>
        <v>0.14046401279199097</v>
      </c>
      <c r="N116" s="7">
        <f t="shared" si="71"/>
        <v>0.27371206618464933</v>
      </c>
      <c r="O116" s="11">
        <f t="shared" si="95"/>
        <v>306.5927629310342</v>
      </c>
      <c r="P116" s="7">
        <f t="shared" si="72"/>
        <v>0.20769354282536143</v>
      </c>
      <c r="Q116" s="7">
        <f t="shared" si="97"/>
        <v>0.20394977995470062</v>
      </c>
      <c r="R116" s="7">
        <f t="shared" si="98"/>
        <v>0.20394977995470062</v>
      </c>
      <c r="S116" s="7">
        <f t="shared" si="99"/>
        <v>0.26025218028143771</v>
      </c>
      <c r="T116" s="7">
        <f t="shared" si="100"/>
        <v>3.8917885861235875</v>
      </c>
      <c r="U116" s="7">
        <f t="shared" si="77"/>
        <v>4.8726139739440032E-2</v>
      </c>
      <c r="V116" s="2">
        <f t="shared" si="53"/>
        <v>0.81926937730360105</v>
      </c>
      <c r="W116" s="2">
        <f t="shared" si="54"/>
        <v>1.2338336990071792E-2</v>
      </c>
      <c r="X116" s="5">
        <f t="shared" si="55"/>
        <v>4.5566439485814361E-2</v>
      </c>
      <c r="Y116" s="5">
        <f t="shared" si="56"/>
        <v>9.68140137945388E-2</v>
      </c>
      <c r="Z116" s="5">
        <f t="shared" si="57"/>
        <v>6.412086557466788E-3</v>
      </c>
      <c r="AA116" s="5">
        <f t="shared" si="78"/>
        <v>1.9599745868507216E-2</v>
      </c>
      <c r="AB116" s="11">
        <f t="shared" si="58"/>
        <v>551.74926902846687</v>
      </c>
      <c r="AC116" s="2">
        <f t="shared" si="101"/>
        <v>0.98774831502280225</v>
      </c>
      <c r="AD116" s="2">
        <f t="shared" si="102"/>
        <v>2.8263751372291624E-3</v>
      </c>
      <c r="AE116" s="5">
        <f t="shared" si="103"/>
        <v>3.4793411721097085E-4</v>
      </c>
      <c r="AF116" s="5">
        <f t="shared" si="104"/>
        <v>2.4641599390080583E-4</v>
      </c>
      <c r="AG116" s="5">
        <f t="shared" si="59"/>
        <v>8.8130006685836239E-3</v>
      </c>
      <c r="AH116" s="5">
        <f t="shared" si="83"/>
        <v>1.795906027314187E-5</v>
      </c>
      <c r="AI116" s="11">
        <f t="shared" si="60"/>
        <v>12.693674008864381</v>
      </c>
      <c r="AJ116" s="2">
        <f t="shared" si="84"/>
        <v>5.2405153939218629E-2</v>
      </c>
      <c r="AK116" s="7">
        <f t="shared" si="85"/>
        <v>0.25194785547701265</v>
      </c>
      <c r="AL116" s="15">
        <f t="shared" si="61"/>
        <v>2.5031999999999988</v>
      </c>
      <c r="AM116" s="2">
        <f t="shared" si="62"/>
        <v>0.12391003919644331</v>
      </c>
      <c r="AN116" s="2">
        <f t="shared" si="86"/>
        <v>0</v>
      </c>
      <c r="AO116" s="2">
        <f t="shared" si="87"/>
        <v>4.1722344884419582E-3</v>
      </c>
      <c r="AP116" s="5">
        <f t="shared" si="88"/>
        <v>6.1633547694862213E-2</v>
      </c>
      <c r="AQ116" s="5">
        <f t="shared" si="89"/>
        <v>0.20370224923084604</v>
      </c>
      <c r="AR116" s="5">
        <f t="shared" si="90"/>
        <v>1.4455069971188144E-3</v>
      </c>
      <c r="AS116" s="5">
        <f t="shared" si="91"/>
        <v>0.72904646158873099</v>
      </c>
    </row>
    <row r="117" spans="1:45">
      <c r="A117">
        <f t="shared" si="92"/>
        <v>0.10200000000000008</v>
      </c>
      <c r="B117" s="7">
        <f t="shared" si="63"/>
        <v>0.13664943763919812</v>
      </c>
      <c r="C117" s="11">
        <f t="shared" si="93"/>
        <v>303.86478312917558</v>
      </c>
      <c r="D117" s="8">
        <f t="shared" si="64"/>
        <v>3.0011135857460999E-4</v>
      </c>
      <c r="E117" s="2">
        <f t="shared" si="65"/>
        <v>3.0011135857460999E-2</v>
      </c>
      <c r="F117" s="7">
        <f t="shared" si="66"/>
        <v>0.57822939866369716</v>
      </c>
      <c r="G117" s="7">
        <f t="shared" si="67"/>
        <v>0.21336302895322934</v>
      </c>
      <c r="H117" s="7">
        <f t="shared" si="68"/>
        <v>0.15078006681514475</v>
      </c>
      <c r="I117" s="7">
        <f t="shared" si="69"/>
        <v>3.0044543429844101E-2</v>
      </c>
      <c r="J117" s="7">
        <f t="shared" si="94"/>
        <v>2.7282850779510006E-2</v>
      </c>
      <c r="K117" s="7">
        <f t="shared" si="70"/>
        <v>0.97271714922049002</v>
      </c>
      <c r="L117" s="7">
        <f t="shared" si="96"/>
        <v>0.13937772271714913</v>
      </c>
      <c r="M117" s="7">
        <f t="shared" si="71"/>
        <v>0.13937772271714913</v>
      </c>
      <c r="N117" s="7">
        <f t="shared" si="71"/>
        <v>0.27142672048997751</v>
      </c>
      <c r="O117" s="11">
        <f t="shared" si="95"/>
        <v>303.87023969933165</v>
      </c>
      <c r="P117" s="7">
        <f t="shared" si="72"/>
        <v>0.20624366926503332</v>
      </c>
      <c r="Q117" s="7">
        <f t="shared" si="97"/>
        <v>0.20247581677257515</v>
      </c>
      <c r="R117" s="7">
        <f t="shared" si="98"/>
        <v>0.20247581677257515</v>
      </c>
      <c r="S117" s="7">
        <f t="shared" si="99"/>
        <v>0.25906897719171884</v>
      </c>
      <c r="T117" s="7">
        <f t="shared" si="100"/>
        <v>3.8960937636837554</v>
      </c>
      <c r="U117" s="7">
        <f t="shared" si="77"/>
        <v>4.8471857032326163E-2</v>
      </c>
      <c r="V117" s="2">
        <f t="shared" si="53"/>
        <v>0.81822484996248224</v>
      </c>
      <c r="W117" s="2">
        <f t="shared" si="54"/>
        <v>1.2445950200459506E-2</v>
      </c>
      <c r="X117" s="5">
        <f t="shared" si="55"/>
        <v>4.5924777244256906E-2</v>
      </c>
      <c r="Y117" s="5">
        <f t="shared" si="56"/>
        <v>9.7362804821414545E-2</v>
      </c>
      <c r="Z117" s="5">
        <f t="shared" si="57"/>
        <v>6.4668605952507927E-3</v>
      </c>
      <c r="AA117" s="5">
        <f t="shared" si="78"/>
        <v>1.9574757176135944E-2</v>
      </c>
      <c r="AB117" s="11">
        <f t="shared" si="58"/>
        <v>552.03090475025897</v>
      </c>
      <c r="AC117" s="2">
        <f t="shared" si="101"/>
        <v>0.98762997940028308</v>
      </c>
      <c r="AD117" s="2">
        <f t="shared" si="102"/>
        <v>2.8543239339717855E-3</v>
      </c>
      <c r="AE117" s="5">
        <f t="shared" si="103"/>
        <v>3.5107588878125108E-4</v>
      </c>
      <c r="AF117" s="5">
        <f t="shared" si="104"/>
        <v>2.4809943047456051E-4</v>
      </c>
      <c r="AG117" s="5">
        <f t="shared" si="59"/>
        <v>8.8985644377728001E-3</v>
      </c>
      <c r="AH117" s="5">
        <f t="shared" si="83"/>
        <v>1.7956908716368787E-5</v>
      </c>
      <c r="AI117" s="11">
        <f t="shared" si="60"/>
        <v>12.821570705768345</v>
      </c>
      <c r="AJ117" s="2">
        <f t="shared" si="84"/>
        <v>5.1968928124854555E-2</v>
      </c>
      <c r="AK117" s="7">
        <f t="shared" si="85"/>
        <v>0.24985061598487765</v>
      </c>
      <c r="AL117" s="15">
        <f t="shared" si="61"/>
        <v>2.4863999999999988</v>
      </c>
      <c r="AM117" s="2">
        <f t="shared" si="62"/>
        <v>0.12385338342710099</v>
      </c>
      <c r="AN117" s="2">
        <f t="shared" si="86"/>
        <v>0</v>
      </c>
      <c r="AO117" s="2">
        <f t="shared" si="87"/>
        <v>4.2054338011265971E-3</v>
      </c>
      <c r="AP117" s="5">
        <f t="shared" si="88"/>
        <v>6.2071150027605632E-2</v>
      </c>
      <c r="AQ117" s="5">
        <f t="shared" si="89"/>
        <v>0.20470164664297055</v>
      </c>
      <c r="AR117" s="5">
        <f t="shared" si="90"/>
        <v>1.4567498501607521E-3</v>
      </c>
      <c r="AS117" s="5">
        <f t="shared" si="91"/>
        <v>0.72756501967813647</v>
      </c>
    </row>
    <row r="118" spans="1:45">
      <c r="A118">
        <f t="shared" si="92"/>
        <v>0.10300000000000008</v>
      </c>
      <c r="B118" s="7">
        <f t="shared" si="63"/>
        <v>0.13558555462653277</v>
      </c>
      <c r="C118" s="11">
        <f t="shared" si="93"/>
        <v>301.13623926978784</v>
      </c>
      <c r="D118" s="8">
        <f t="shared" si="64"/>
        <v>2.9738015607580796E-4</v>
      </c>
      <c r="E118" s="2">
        <f t="shared" si="65"/>
        <v>2.9738015607580798E-2</v>
      </c>
      <c r="F118" s="7">
        <f t="shared" si="66"/>
        <v>0.57876254180602016</v>
      </c>
      <c r="G118" s="7">
        <f t="shared" si="67"/>
        <v>0.21337792642140466</v>
      </c>
      <c r="H118" s="7">
        <f t="shared" si="68"/>
        <v>0.15046070234113712</v>
      </c>
      <c r="I118" s="7">
        <f t="shared" si="69"/>
        <v>3.0066889632107026E-2</v>
      </c>
      <c r="J118" s="7">
        <f t="shared" si="94"/>
        <v>2.7034559643255279E-2</v>
      </c>
      <c r="K118" s="7">
        <f t="shared" si="70"/>
        <v>0.9729654403567447</v>
      </c>
      <c r="L118" s="7">
        <f t="shared" si="96"/>
        <v>0.1382890105908583</v>
      </c>
      <c r="M118" s="7">
        <f t="shared" si="71"/>
        <v>0.1382890105908583</v>
      </c>
      <c r="N118" s="7">
        <f t="shared" si="71"/>
        <v>0.2691362792642138</v>
      </c>
      <c r="O118" s="11">
        <f t="shared" si="95"/>
        <v>301.14164618171657</v>
      </c>
      <c r="P118" s="7">
        <f t="shared" si="72"/>
        <v>0.20479056298773682</v>
      </c>
      <c r="Q118" s="7">
        <f t="shared" si="97"/>
        <v>0.20099682773570227</v>
      </c>
      <c r="R118" s="7">
        <f t="shared" si="98"/>
        <v>0.20099682773570227</v>
      </c>
      <c r="S118" s="7">
        <f t="shared" si="99"/>
        <v>0.25787178149408008</v>
      </c>
      <c r="T118" s="7">
        <f t="shared" si="100"/>
        <v>3.900407956182796</v>
      </c>
      <c r="U118" s="7">
        <f t="shared" si="77"/>
        <v>4.8215909104470954E-2</v>
      </c>
      <c r="V118" s="2">
        <f t="shared" si="53"/>
        <v>0.81716152878656345</v>
      </c>
      <c r="W118" s="2">
        <f t="shared" si="54"/>
        <v>1.2555499659731018E-2</v>
      </c>
      <c r="X118" s="5">
        <f t="shared" si="55"/>
        <v>4.628956245540819E-2</v>
      </c>
      <c r="Y118" s="5">
        <f t="shared" si="56"/>
        <v>9.792147006363433E-2</v>
      </c>
      <c r="Z118" s="5">
        <f t="shared" si="57"/>
        <v>6.5226201641711548E-3</v>
      </c>
      <c r="AA118" s="5">
        <f t="shared" si="78"/>
        <v>1.9549318870491956E-2</v>
      </c>
      <c r="AB118" s="11">
        <f t="shared" si="58"/>
        <v>552.31282813600478</v>
      </c>
      <c r="AC118" s="2">
        <f t="shared" si="101"/>
        <v>0.98750923310142624</v>
      </c>
      <c r="AD118" s="2">
        <f t="shared" si="102"/>
        <v>2.8828420901477374E-3</v>
      </c>
      <c r="AE118" s="5">
        <f t="shared" si="103"/>
        <v>3.5428166300958416E-4</v>
      </c>
      <c r="AF118" s="5">
        <f t="shared" si="104"/>
        <v>2.498171612078279E-4</v>
      </c>
      <c r="AG118" s="5">
        <f t="shared" si="59"/>
        <v>8.9858712708794537E-3</v>
      </c>
      <c r="AH118" s="5">
        <f t="shared" si="83"/>
        <v>1.7954713329116845E-5</v>
      </c>
      <c r="AI118" s="11">
        <f t="shared" si="60"/>
        <v>12.952070912932417</v>
      </c>
      <c r="AJ118" s="2">
        <f t="shared" si="84"/>
        <v>5.153225764937968E-2</v>
      </c>
      <c r="AK118" s="7">
        <f t="shared" si="85"/>
        <v>0.24775123869894075</v>
      </c>
      <c r="AL118" s="15">
        <f t="shared" si="61"/>
        <v>2.4695999999999989</v>
      </c>
      <c r="AM118" s="2">
        <f t="shared" si="62"/>
        <v>0.12379666990643699</v>
      </c>
      <c r="AN118" s="2">
        <f t="shared" si="86"/>
        <v>0</v>
      </c>
      <c r="AO118" s="2">
        <f t="shared" si="87"/>
        <v>4.2391787982975371E-3</v>
      </c>
      <c r="AP118" s="5">
        <f t="shared" si="88"/>
        <v>6.2515945063596132E-2</v>
      </c>
      <c r="AQ118" s="5">
        <f t="shared" si="89"/>
        <v>0.20571747077057037</v>
      </c>
      <c r="AR118" s="5">
        <f t="shared" si="90"/>
        <v>1.4681774977056672E-3</v>
      </c>
      <c r="AS118" s="5">
        <f t="shared" si="91"/>
        <v>0.72605922786983035</v>
      </c>
    </row>
    <row r="119" spans="1:45">
      <c r="A119">
        <f t="shared" si="92"/>
        <v>0.10400000000000008</v>
      </c>
      <c r="B119" s="7">
        <f t="shared" si="63"/>
        <v>0.13451929687499989</v>
      </c>
      <c r="C119" s="11">
        <f t="shared" si="93"/>
        <v>298.40160491071396</v>
      </c>
      <c r="D119" s="8">
        <f t="shared" si="64"/>
        <v>2.9464285714285687E-4</v>
      </c>
      <c r="E119" s="2">
        <f t="shared" si="65"/>
        <v>2.9464285714285686E-2</v>
      </c>
      <c r="F119" s="7">
        <f t="shared" si="66"/>
        <v>0.57929687500000004</v>
      </c>
      <c r="G119" s="7">
        <f t="shared" si="67"/>
        <v>0.21339285714285711</v>
      </c>
      <c r="H119" s="7">
        <f t="shared" si="68"/>
        <v>0.150140625</v>
      </c>
      <c r="I119" s="7">
        <f t="shared" si="69"/>
        <v>3.0089285714285718E-2</v>
      </c>
      <c r="J119" s="7">
        <f t="shared" si="94"/>
        <v>2.678571428571427E-2</v>
      </c>
      <c r="K119" s="7">
        <f t="shared" si="70"/>
        <v>0.97321428571428581</v>
      </c>
      <c r="L119" s="7">
        <f t="shared" si="96"/>
        <v>0.13719786830357131</v>
      </c>
      <c r="M119" s="7">
        <f t="shared" si="71"/>
        <v>0.13719786830357131</v>
      </c>
      <c r="N119" s="7">
        <f t="shared" si="71"/>
        <v>0.26684072544642828</v>
      </c>
      <c r="O119" s="11">
        <f t="shared" si="95"/>
        <v>298.40696205357108</v>
      </c>
      <c r="P119" s="7">
        <f t="shared" si="72"/>
        <v>0.20333421316964279</v>
      </c>
      <c r="Q119" s="7">
        <f t="shared" si="97"/>
        <v>0.19951279334711947</v>
      </c>
      <c r="R119" s="7">
        <f t="shared" si="98"/>
        <v>0.19951279334711947</v>
      </c>
      <c r="S119" s="7">
        <f t="shared" si="99"/>
        <v>0.25666041454491739</v>
      </c>
      <c r="T119" s="7">
        <f t="shared" si="100"/>
        <v>3.90473117576534</v>
      </c>
      <c r="U119" s="7">
        <f t="shared" si="77"/>
        <v>4.7958284506044786E-2</v>
      </c>
      <c r="V119" s="2">
        <f t="shared" si="53"/>
        <v>0.81607890194436161</v>
      </c>
      <c r="W119" s="2">
        <f t="shared" si="54"/>
        <v>1.2667038099707576E-2</v>
      </c>
      <c r="X119" s="5">
        <f t="shared" si="55"/>
        <v>4.6660970709258988E-2</v>
      </c>
      <c r="Y119" s="5">
        <f t="shared" si="56"/>
        <v>9.8490278435676398E-2</v>
      </c>
      <c r="Z119" s="5">
        <f t="shared" si="57"/>
        <v>6.5793921041925876E-3</v>
      </c>
      <c r="AA119" s="5">
        <f t="shared" si="78"/>
        <v>1.9523418706802919E-2</v>
      </c>
      <c r="AB119" s="11">
        <f t="shared" si="58"/>
        <v>552.59503962666099</v>
      </c>
      <c r="AC119" s="2">
        <f t="shared" si="101"/>
        <v>0.98738600170448287</v>
      </c>
      <c r="AD119" s="2">
        <f t="shared" si="102"/>
        <v>2.9119471828676835E-3</v>
      </c>
      <c r="AE119" s="5">
        <f t="shared" si="103"/>
        <v>3.5755341576874483E-4</v>
      </c>
      <c r="AF119" s="5">
        <f t="shared" si="104"/>
        <v>2.5157024482063897E-4</v>
      </c>
      <c r="AG119" s="5">
        <f t="shared" si="59"/>
        <v>9.0749749793021198E-3</v>
      </c>
      <c r="AH119" s="5">
        <f t="shared" si="83"/>
        <v>1.7952472758263333E-5</v>
      </c>
      <c r="AI119" s="11">
        <f t="shared" si="60"/>
        <v>13.085254944770186</v>
      </c>
      <c r="AJ119" s="2">
        <f t="shared" si="84"/>
        <v>5.1095141859033182E-2</v>
      </c>
      <c r="AK119" s="7">
        <f t="shared" si="85"/>
        <v>0.24564972047612105</v>
      </c>
      <c r="AL119" s="15">
        <f t="shared" si="61"/>
        <v>2.452799999999999</v>
      </c>
      <c r="AM119" s="2">
        <f t="shared" si="62"/>
        <v>0.12373989854954273</v>
      </c>
      <c r="AN119" s="2">
        <f t="shared" si="86"/>
        <v>0</v>
      </c>
      <c r="AO119" s="2">
        <f t="shared" si="87"/>
        <v>4.2734830452513884E-3</v>
      </c>
      <c r="AP119" s="5">
        <f t="shared" si="88"/>
        <v>6.2968111607904081E-2</v>
      </c>
      <c r="AQ119" s="5">
        <f t="shared" si="89"/>
        <v>0.2067501299691574</v>
      </c>
      <c r="AR119" s="5">
        <f t="shared" si="90"/>
        <v>1.479794533602767E-3</v>
      </c>
      <c r="AS119" s="5">
        <f t="shared" si="91"/>
        <v>0.72452848084408428</v>
      </c>
    </row>
    <row r="120" spans="1:45">
      <c r="A120">
        <f t="shared" si="92"/>
        <v>0.10500000000000008</v>
      </c>
      <c r="B120" s="7">
        <f t="shared" si="63"/>
        <v>0.1334506564245809</v>
      </c>
      <c r="C120" s="11">
        <f t="shared" si="93"/>
        <v>295.66085963687118</v>
      </c>
      <c r="D120" s="8">
        <f t="shared" si="64"/>
        <v>2.9189944134078182E-4</v>
      </c>
      <c r="E120" s="2">
        <f t="shared" si="65"/>
        <v>2.9189944134078182E-2</v>
      </c>
      <c r="F120" s="7">
        <f t="shared" si="66"/>
        <v>0.57983240223463695</v>
      </c>
      <c r="G120" s="7">
        <f t="shared" si="67"/>
        <v>0.21340782122905025</v>
      </c>
      <c r="H120" s="7">
        <f t="shared" si="68"/>
        <v>0.14981983240223462</v>
      </c>
      <c r="I120" s="7">
        <f t="shared" si="69"/>
        <v>3.0111731843575421E-2</v>
      </c>
      <c r="J120" s="7">
        <f t="shared" si="94"/>
        <v>2.6536312849161994E-2</v>
      </c>
      <c r="K120" s="7">
        <f t="shared" si="70"/>
        <v>0.97346368715083798</v>
      </c>
      <c r="L120" s="7">
        <f t="shared" si="96"/>
        <v>0.13610428770949709</v>
      </c>
      <c r="M120" s="7">
        <f t="shared" si="71"/>
        <v>0.13610428770949709</v>
      </c>
      <c r="N120" s="7">
        <f t="shared" si="71"/>
        <v>0.26454004189944108</v>
      </c>
      <c r="O120" s="11">
        <f t="shared" si="95"/>
        <v>295.66616689944107</v>
      </c>
      <c r="P120" s="7">
        <f t="shared" si="72"/>
        <v>0.20187460893854739</v>
      </c>
      <c r="Q120" s="7">
        <f t="shared" si="97"/>
        <v>0.19802369401726233</v>
      </c>
      <c r="R120" s="7">
        <f t="shared" si="98"/>
        <v>0.19802369401726233</v>
      </c>
      <c r="S120" s="7">
        <f t="shared" si="99"/>
        <v>0.25543469485463932</v>
      </c>
      <c r="T120" s="7">
        <f t="shared" si="100"/>
        <v>3.9090634338797621</v>
      </c>
      <c r="U120" s="7">
        <f t="shared" si="77"/>
        <v>4.7698971694077184E-2</v>
      </c>
      <c r="V120" s="2">
        <f t="shared" si="53"/>
        <v>0.81497643884849624</v>
      </c>
      <c r="W120" s="2">
        <f t="shared" si="54"/>
        <v>1.2780620184550822E-2</v>
      </c>
      <c r="X120" s="5">
        <f t="shared" si="55"/>
        <v>4.7039184030238101E-2</v>
      </c>
      <c r="Y120" s="5">
        <f t="shared" si="56"/>
        <v>9.9069508706302448E-2</v>
      </c>
      <c r="Z120" s="5">
        <f t="shared" si="57"/>
        <v>6.6372042388215553E-3</v>
      </c>
      <c r="AA120" s="5">
        <f t="shared" si="78"/>
        <v>1.9497043991590829E-2</v>
      </c>
      <c r="AB120" s="11">
        <f t="shared" si="58"/>
        <v>552.87753966408627</v>
      </c>
      <c r="AC120" s="2">
        <f t="shared" si="101"/>
        <v>0.98726020769248068</v>
      </c>
      <c r="AD120" s="2">
        <f t="shared" si="102"/>
        <v>2.9416575202795029E-3</v>
      </c>
      <c r="AE120" s="5">
        <f t="shared" si="103"/>
        <v>3.6089320510863915E-4</v>
      </c>
      <c r="AF120" s="5">
        <f t="shared" si="104"/>
        <v>2.5335978406550283E-4</v>
      </c>
      <c r="AG120" s="5">
        <f t="shared" si="59"/>
        <v>9.1659316124712512E-3</v>
      </c>
      <c r="AH120" s="5">
        <f t="shared" si="83"/>
        <v>1.7950185594408747E-5</v>
      </c>
      <c r="AI120" s="11">
        <f t="shared" si="60"/>
        <v>13.221206453456924</v>
      </c>
      <c r="AJ120" s="2">
        <f t="shared" si="84"/>
        <v>5.0657580099876497E-2</v>
      </c>
      <c r="AK120" s="7">
        <f t="shared" si="85"/>
        <v>0.24354605817248315</v>
      </c>
      <c r="AL120" s="15">
        <f t="shared" si="61"/>
        <v>2.4359999999999991</v>
      </c>
      <c r="AM120" s="2">
        <f t="shared" si="62"/>
        <v>0.12368306927148651</v>
      </c>
      <c r="AN120" s="2">
        <f t="shared" si="86"/>
        <v>0</v>
      </c>
      <c r="AO120" s="2">
        <f t="shared" si="87"/>
        <v>4.3083605606721717E-3</v>
      </c>
      <c r="AP120" s="5">
        <f t="shared" si="88"/>
        <v>6.3427834441729225E-2</v>
      </c>
      <c r="AQ120" s="5">
        <f t="shared" si="89"/>
        <v>0.20780004624254431</v>
      </c>
      <c r="AR120" s="5">
        <f t="shared" si="90"/>
        <v>1.4916057052396187E-3</v>
      </c>
      <c r="AS120" s="5">
        <f t="shared" si="91"/>
        <v>0.72297215304981466</v>
      </c>
    </row>
    <row r="121" spans="1:45">
      <c r="A121">
        <f t="shared" si="92"/>
        <v>0.10600000000000008</v>
      </c>
      <c r="B121" s="7">
        <f t="shared" si="63"/>
        <v>0.13237962527964195</v>
      </c>
      <c r="C121" s="11">
        <f t="shared" si="93"/>
        <v>292.91398294183409</v>
      </c>
      <c r="D121" s="8">
        <f t="shared" si="64"/>
        <v>2.8914988814317645E-4</v>
      </c>
      <c r="E121" s="2">
        <f t="shared" si="65"/>
        <v>2.8914988814317644E-2</v>
      </c>
      <c r="F121" s="7">
        <f t="shared" si="66"/>
        <v>0.58036912751677849</v>
      </c>
      <c r="G121" s="7">
        <f t="shared" si="67"/>
        <v>0.21342281879194627</v>
      </c>
      <c r="H121" s="7">
        <f t="shared" si="68"/>
        <v>0.14949832214765096</v>
      </c>
      <c r="I121" s="7">
        <f t="shared" si="69"/>
        <v>3.0134228187919464E-2</v>
      </c>
      <c r="J121" s="7">
        <f t="shared" si="94"/>
        <v>2.6286353467561505E-2</v>
      </c>
      <c r="K121" s="7">
        <f t="shared" si="70"/>
        <v>0.97371364653243841</v>
      </c>
      <c r="L121" s="7">
        <f t="shared" si="96"/>
        <v>0.13500826062639809</v>
      </c>
      <c r="M121" s="7">
        <f t="shared" si="71"/>
        <v>0.13500826062639809</v>
      </c>
      <c r="N121" s="7">
        <f t="shared" si="71"/>
        <v>0.26223421140939573</v>
      </c>
      <c r="O121" s="11">
        <f t="shared" si="95"/>
        <v>292.91924021252771</v>
      </c>
      <c r="P121" s="7">
        <f t="shared" si="72"/>
        <v>0.20041173937360168</v>
      </c>
      <c r="Q121" s="7">
        <f t="shared" si="97"/>
        <v>0.19652951006343272</v>
      </c>
      <c r="R121" s="7">
        <f t="shared" si="98"/>
        <v>0.19652951006343272</v>
      </c>
      <c r="S121" s="7">
        <f t="shared" si="99"/>
        <v>0.25419443803182962</v>
      </c>
      <c r="T121" s="7">
        <f t="shared" si="100"/>
        <v>3.9134047412348565</v>
      </c>
      <c r="U121" s="7">
        <f t="shared" si="77"/>
        <v>4.7437959031560374E-2</v>
      </c>
      <c r="V121" s="2">
        <f t="shared" si="53"/>
        <v>0.81385358928861629</v>
      </c>
      <c r="W121" s="2">
        <f t="shared" si="54"/>
        <v>1.2896302600093626E-2</v>
      </c>
      <c r="X121" s="5">
        <f t="shared" si="55"/>
        <v>4.7424391174672127E-2</v>
      </c>
      <c r="Y121" s="5">
        <f t="shared" si="56"/>
        <v>9.9659449954114646E-2</v>
      </c>
      <c r="Z121" s="5">
        <f t="shared" si="57"/>
        <v>6.6960854205747765E-3</v>
      </c>
      <c r="AA121" s="5">
        <f t="shared" si="78"/>
        <v>1.9470181561928625E-2</v>
      </c>
      <c r="AB121" s="11">
        <f t="shared" si="58"/>
        <v>553.16032869104356</v>
      </c>
      <c r="AC121" s="2">
        <f t="shared" si="101"/>
        <v>0.98713177029062205</v>
      </c>
      <c r="AD121" s="2">
        <f t="shared" si="102"/>
        <v>2.9719921799726675E-3</v>
      </c>
      <c r="AE121" s="5">
        <f t="shared" si="103"/>
        <v>3.6430317557340587E-4</v>
      </c>
      <c r="AF121" s="5">
        <f t="shared" si="104"/>
        <v>2.5518692804061345E-4</v>
      </c>
      <c r="AG121" s="5">
        <f t="shared" si="59"/>
        <v>9.2587995754222236E-3</v>
      </c>
      <c r="AH121" s="5">
        <f t="shared" si="83"/>
        <v>1.7947850368920407E-5</v>
      </c>
      <c r="AI121" s="11">
        <f t="shared" si="60"/>
        <v>13.360012604141275</v>
      </c>
      <c r="AJ121" s="2">
        <f t="shared" si="84"/>
        <v>5.0219571717853739E-2</v>
      </c>
      <c r="AK121" s="7">
        <f t="shared" si="85"/>
        <v>0.24144024864352759</v>
      </c>
      <c r="AL121" s="15">
        <f t="shared" si="61"/>
        <v>2.4191999999999987</v>
      </c>
      <c r="AM121" s="2">
        <f t="shared" si="62"/>
        <v>0.12362618198732141</v>
      </c>
      <c r="AN121" s="2">
        <f t="shared" si="86"/>
        <v>0</v>
      </c>
      <c r="AO121" s="2">
        <f t="shared" si="87"/>
        <v>4.3438258357326419E-3</v>
      </c>
      <c r="AP121" s="5">
        <f t="shared" si="88"/>
        <v>6.3895304574176581E-2</v>
      </c>
      <c r="AQ121" s="5">
        <f t="shared" si="89"/>
        <v>0.20886765581785091</v>
      </c>
      <c r="AR121" s="5">
        <f t="shared" si="90"/>
        <v>1.5036159200107594E-3</v>
      </c>
      <c r="AS121" s="5">
        <f t="shared" si="91"/>
        <v>0.72138959785222911</v>
      </c>
    </row>
    <row r="122" spans="1:45">
      <c r="A122">
        <f t="shared" si="92"/>
        <v>0.10700000000000008</v>
      </c>
      <c r="B122" s="7">
        <f t="shared" si="63"/>
        <v>0.13130619540873451</v>
      </c>
      <c r="C122" s="11">
        <f t="shared" si="93"/>
        <v>290.16095422732332</v>
      </c>
      <c r="D122" s="8">
        <f t="shared" si="64"/>
        <v>2.8639417693169069E-4</v>
      </c>
      <c r="E122" s="2">
        <f t="shared" si="65"/>
        <v>2.8639417693169068E-2</v>
      </c>
      <c r="F122" s="7">
        <f t="shared" si="66"/>
        <v>0.58090705487122063</v>
      </c>
      <c r="G122" s="7">
        <f t="shared" si="67"/>
        <v>0.21343784994400891</v>
      </c>
      <c r="H122" s="7">
        <f t="shared" si="68"/>
        <v>0.14917609182530792</v>
      </c>
      <c r="I122" s="7">
        <f t="shared" si="69"/>
        <v>3.0156774916013439E-2</v>
      </c>
      <c r="J122" s="7">
        <f t="shared" si="94"/>
        <v>2.603583426651734E-2</v>
      </c>
      <c r="K122" s="7">
        <f t="shared" si="70"/>
        <v>0.97396416573348255</v>
      </c>
      <c r="L122" s="7">
        <f t="shared" si="96"/>
        <v>0.13390977883538624</v>
      </c>
      <c r="M122" s="7">
        <f t="shared" si="71"/>
        <v>0.13390977883538624</v>
      </c>
      <c r="N122" s="7">
        <f t="shared" si="71"/>
        <v>0.25992321668533014</v>
      </c>
      <c r="O122" s="11">
        <f t="shared" si="95"/>
        <v>290.16616139417675</v>
      </c>
      <c r="P122" s="7">
        <f t="shared" si="72"/>
        <v>0.19894559350503907</v>
      </c>
      <c r="Q122" s="7">
        <f t="shared" si="97"/>
        <v>0.19503022170926324</v>
      </c>
      <c r="R122" s="7">
        <f t="shared" si="98"/>
        <v>0.19503022170926324</v>
      </c>
      <c r="S122" s="7">
        <f t="shared" si="99"/>
        <v>0.25293945672609841</v>
      </c>
      <c r="T122" s="7">
        <f t="shared" si="100"/>
        <v>3.9177551077536839</v>
      </c>
      <c r="U122" s="7">
        <f t="shared" si="77"/>
        <v>4.7175234786542813E-2</v>
      </c>
      <c r="V122" s="2">
        <f t="shared" si="53"/>
        <v>0.81270978251577641</v>
      </c>
      <c r="W122" s="2">
        <f t="shared" si="54"/>
        <v>1.3014144148172847E-2</v>
      </c>
      <c r="X122" s="5">
        <f t="shared" si="55"/>
        <v>4.781678794490108E-2</v>
      </c>
      <c r="Y122" s="5">
        <f t="shared" si="56"/>
        <v>0.10026040204862076</v>
      </c>
      <c r="Z122" s="5">
        <f t="shared" si="57"/>
        <v>6.7560655789936329E-3</v>
      </c>
      <c r="AA122" s="5">
        <f t="shared" si="78"/>
        <v>1.9442817763535326E-2</v>
      </c>
      <c r="AB122" s="11">
        <f t="shared" si="58"/>
        <v>553.44340715120165</v>
      </c>
      <c r="AC122" s="2">
        <f t="shared" si="101"/>
        <v>0.98700060529331679</v>
      </c>
      <c r="AD122" s="2">
        <f t="shared" si="102"/>
        <v>3.0029710498293751E-3</v>
      </c>
      <c r="AE122" s="5">
        <f t="shared" si="103"/>
        <v>3.677855627935607E-4</v>
      </c>
      <c r="AF122" s="5">
        <f t="shared" si="104"/>
        <v>2.5705287465043071E-4</v>
      </c>
      <c r="AG122" s="5">
        <f t="shared" si="59"/>
        <v>9.353639753858901E-3</v>
      </c>
      <c r="AH122" s="5">
        <f t="shared" si="83"/>
        <v>1.7945465550787582E-5</v>
      </c>
      <c r="AI122" s="11">
        <f t="shared" si="60"/>
        <v>13.501764261310962</v>
      </c>
      <c r="AJ122" s="2">
        <f t="shared" si="84"/>
        <v>4.9781116058856309E-2</v>
      </c>
      <c r="AK122" s="7">
        <f t="shared" si="85"/>
        <v>0.23933228874450149</v>
      </c>
      <c r="AL122" s="15">
        <f t="shared" si="61"/>
        <v>2.4023999999999988</v>
      </c>
      <c r="AM122" s="2">
        <f t="shared" si="62"/>
        <v>0.12356923661209367</v>
      </c>
      <c r="AN122" s="2">
        <f t="shared" si="86"/>
        <v>0</v>
      </c>
      <c r="AO122" s="2">
        <f t="shared" si="87"/>
        <v>4.3798938541695339E-3</v>
      </c>
      <c r="AP122" s="5">
        <f t="shared" si="88"/>
        <v>6.4370719506869428E-2</v>
      </c>
      <c r="AQ122" s="5">
        <f t="shared" si="89"/>
        <v>0.20995340974982815</v>
      </c>
      <c r="AR122" s="5">
        <f t="shared" si="90"/>
        <v>1.5158302521161196E-3</v>
      </c>
      <c r="AS122" s="5">
        <f t="shared" si="91"/>
        <v>0.71978014663701684</v>
      </c>
    </row>
    <row r="123" spans="1:45">
      <c r="A123">
        <f t="shared" si="92"/>
        <v>0.10800000000000008</v>
      </c>
      <c r="B123" s="7">
        <f t="shared" si="63"/>
        <v>0.13023035874439451</v>
      </c>
      <c r="C123" s="11">
        <f t="shared" si="93"/>
        <v>287.40175280269023</v>
      </c>
      <c r="D123" s="8">
        <f t="shared" si="64"/>
        <v>2.8363228699551538E-4</v>
      </c>
      <c r="E123" s="2">
        <f t="shared" si="65"/>
        <v>2.8363228699551539E-2</v>
      </c>
      <c r="F123" s="7">
        <f t="shared" si="66"/>
        <v>0.58144618834080719</v>
      </c>
      <c r="G123" s="7">
        <f t="shared" si="67"/>
        <v>0.21345291479820624</v>
      </c>
      <c r="H123" s="7">
        <f t="shared" si="68"/>
        <v>0.14885313901345287</v>
      </c>
      <c r="I123" s="7">
        <f t="shared" si="69"/>
        <v>3.0179372197309418E-2</v>
      </c>
      <c r="J123" s="7">
        <f t="shared" si="94"/>
        <v>2.5784753363228684E-2</v>
      </c>
      <c r="K123" s="7">
        <f t="shared" si="70"/>
        <v>0.97421524663677117</v>
      </c>
      <c r="L123" s="7">
        <f t="shared" si="96"/>
        <v>0.13280883408071734</v>
      </c>
      <c r="M123" s="7">
        <f t="shared" si="71"/>
        <v>0.13280883408071734</v>
      </c>
      <c r="N123" s="7">
        <f t="shared" si="71"/>
        <v>0.2576070403587441</v>
      </c>
      <c r="O123" s="11">
        <f t="shared" si="95"/>
        <v>287.40690975336287</v>
      </c>
      <c r="P123" s="7">
        <f t="shared" si="72"/>
        <v>0.19747616031390125</v>
      </c>
      <c r="Q123" s="7">
        <f t="shared" si="97"/>
        <v>0.19352580908417802</v>
      </c>
      <c r="R123" s="7">
        <f t="shared" si="98"/>
        <v>0.19352580908417802</v>
      </c>
      <c r="S123" s="7">
        <f t="shared" si="99"/>
        <v>0.25166956056958278</v>
      </c>
      <c r="T123" s="7">
        <f t="shared" si="100"/>
        <v>3.9221145425244259</v>
      </c>
      <c r="U123" s="7">
        <f t="shared" si="77"/>
        <v>4.6910787131212585E-2</v>
      </c>
      <c r="V123" s="2">
        <f t="shared" si="53"/>
        <v>0.8115444262750634</v>
      </c>
      <c r="W123" s="2">
        <f t="shared" si="54"/>
        <v>1.3134205846293805E-2</v>
      </c>
      <c r="X123" s="5">
        <f t="shared" si="55"/>
        <v>4.8216577521147976E-2</v>
      </c>
      <c r="Y123" s="5">
        <f t="shared" si="56"/>
        <v>0.10087267615848947</v>
      </c>
      <c r="Z123" s="5">
        <f t="shared" si="57"/>
        <v>6.8171757713723939E-3</v>
      </c>
      <c r="AA123" s="5">
        <f t="shared" si="78"/>
        <v>1.9414938427633109E-2</v>
      </c>
      <c r="AB123" s="11">
        <f t="shared" si="58"/>
        <v>553.72677548913873</v>
      </c>
      <c r="AC123" s="2">
        <f t="shared" si="101"/>
        <v>0.98686662488008137</v>
      </c>
      <c r="AD123" s="2">
        <f t="shared" si="102"/>
        <v>3.034614871506254E-3</v>
      </c>
      <c r="AE123" s="5">
        <f t="shared" si="103"/>
        <v>3.7134269837384918E-4</v>
      </c>
      <c r="AF123" s="5">
        <f t="shared" si="104"/>
        <v>2.5895887322470885E-4</v>
      </c>
      <c r="AG123" s="5">
        <f t="shared" si="59"/>
        <v>9.4505156472706082E-3</v>
      </c>
      <c r="AH123" s="5">
        <f t="shared" si="83"/>
        <v>1.794302954327422E-5</v>
      </c>
      <c r="AI123" s="11">
        <f t="shared" si="60"/>
        <v>13.646556187150036</v>
      </c>
      <c r="AJ123" s="2">
        <f t="shared" si="84"/>
        <v>4.934221246879171E-2</v>
      </c>
      <c r="AK123" s="7">
        <f t="shared" si="85"/>
        <v>0.23722217533072937</v>
      </c>
      <c r="AL123" s="15">
        <f t="shared" si="61"/>
        <v>2.3855999999999988</v>
      </c>
      <c r="AM123" s="2">
        <f t="shared" si="62"/>
        <v>0.1235122330608516</v>
      </c>
      <c r="AN123" s="2">
        <f t="shared" si="86"/>
        <v>0</v>
      </c>
      <c r="AO123" s="2">
        <f t="shared" si="87"/>
        <v>4.4165801133911088E-3</v>
      </c>
      <c r="AP123" s="5">
        <f t="shared" si="88"/>
        <v>6.4854283512169431E-2</v>
      </c>
      <c r="AQ123" s="5">
        <f t="shared" si="89"/>
        <v>0.21105777455625788</v>
      </c>
      <c r="AR123" s="5">
        <f t="shared" si="90"/>
        <v>1.528253949709035E-3</v>
      </c>
      <c r="AS123" s="5">
        <f t="shared" si="91"/>
        <v>0.71814310786847246</v>
      </c>
    </row>
    <row r="124" spans="1:45">
      <c r="A124">
        <f t="shared" si="92"/>
        <v>0.10900000000000008</v>
      </c>
      <c r="B124" s="7">
        <f t="shared" si="63"/>
        <v>0.1291521071829404</v>
      </c>
      <c r="C124" s="11">
        <f t="shared" si="93"/>
        <v>284.63635788439922</v>
      </c>
      <c r="D124" s="8">
        <f t="shared" si="64"/>
        <v>2.8086419753086393E-4</v>
      </c>
      <c r="E124" s="2">
        <f t="shared" si="65"/>
        <v>2.8086419753086393E-2</v>
      </c>
      <c r="F124" s="7">
        <f t="shared" si="66"/>
        <v>0.58198653198653205</v>
      </c>
      <c r="G124" s="7">
        <f t="shared" si="67"/>
        <v>0.21346801346801345</v>
      </c>
      <c r="H124" s="7">
        <f t="shared" si="68"/>
        <v>0.14852946127946123</v>
      </c>
      <c r="I124" s="7">
        <f t="shared" si="69"/>
        <v>3.0202020202020206E-2</v>
      </c>
      <c r="J124" s="7">
        <f t="shared" si="94"/>
        <v>2.5533108866442181E-2</v>
      </c>
      <c r="K124" s="7">
        <f t="shared" si="70"/>
        <v>0.97446689113355778</v>
      </c>
      <c r="L124" s="7">
        <f t="shared" si="96"/>
        <v>0.13170541806958461</v>
      </c>
      <c r="M124" s="7">
        <f t="shared" si="71"/>
        <v>0.13170541806958461</v>
      </c>
      <c r="N124" s="7">
        <f t="shared" si="71"/>
        <v>0.2552856649831648</v>
      </c>
      <c r="O124" s="11">
        <f t="shared" si="95"/>
        <v>284.64146450617261</v>
      </c>
      <c r="P124" s="7">
        <f t="shared" si="72"/>
        <v>0.19600342873176196</v>
      </c>
      <c r="Q124" s="7">
        <f t="shared" si="97"/>
        <v>0.19201625222285004</v>
      </c>
      <c r="R124" s="7">
        <f t="shared" si="98"/>
        <v>0.19201625222285004</v>
      </c>
      <c r="S124" s="7">
        <f t="shared" si="99"/>
        <v>0.25038455611706345</v>
      </c>
      <c r="T124" s="7">
        <f t="shared" si="100"/>
        <v>3.9264830537479747</v>
      </c>
      <c r="U124" s="7">
        <f t="shared" si="77"/>
        <v>4.6644604140970408E-2</v>
      </c>
      <c r="V124" s="2">
        <f t="shared" si="53"/>
        <v>0.81035690578302499</v>
      </c>
      <c r="W124" s="2">
        <f t="shared" si="54"/>
        <v>1.3256551032981378E-2</v>
      </c>
      <c r="X124" s="5">
        <f t="shared" si="55"/>
        <v>4.8623970812323933E-2</v>
      </c>
      <c r="Y124" s="5">
        <f t="shared" si="56"/>
        <v>0.10149659528880513</v>
      </c>
      <c r="Z124" s="5">
        <f t="shared" si="57"/>
        <v>6.8794482363808479E-3</v>
      </c>
      <c r="AA124" s="5">
        <f t="shared" si="78"/>
        <v>1.9386528846483855E-2</v>
      </c>
      <c r="AB124" s="11">
        <f t="shared" si="58"/>
        <v>554.01043415034314</v>
      </c>
      <c r="AC124" s="2">
        <f t="shared" si="101"/>
        <v>0.9867297374194518</v>
      </c>
      <c r="AD124" s="2">
        <f t="shared" si="102"/>
        <v>3.0669452867463976E-3</v>
      </c>
      <c r="AE124" s="5">
        <f t="shared" si="103"/>
        <v>3.7497701509926057E-4</v>
      </c>
      <c r="AF124" s="5">
        <f t="shared" si="104"/>
        <v>2.60906227308004E-4</v>
      </c>
      <c r="AG124" s="5">
        <f t="shared" si="59"/>
        <v>9.549493510713979E-3</v>
      </c>
      <c r="AH124" s="5">
        <f t="shared" si="83"/>
        <v>1.7940540680353673E-5</v>
      </c>
      <c r="AI124" s="11">
        <f t="shared" si="60"/>
        <v>13.794487252797374</v>
      </c>
      <c r="AJ124" s="2">
        <f t="shared" si="84"/>
        <v>4.8902860293657285E-2</v>
      </c>
      <c r="AK124" s="7">
        <f t="shared" si="85"/>
        <v>0.23510990525796771</v>
      </c>
      <c r="AL124" s="15">
        <f t="shared" si="61"/>
        <v>2.3687999999999985</v>
      </c>
      <c r="AM124" s="2">
        <f t="shared" si="62"/>
        <v>0.12345517124865521</v>
      </c>
      <c r="AN124" s="2">
        <f t="shared" si="86"/>
        <v>0</v>
      </c>
      <c r="AO124" s="2">
        <f t="shared" si="87"/>
        <v>4.4539006466795218E-3</v>
      </c>
      <c r="AP124" s="5">
        <f t="shared" si="88"/>
        <v>6.534620792582739E-2</v>
      </c>
      <c r="AQ124" s="5">
        <f t="shared" si="89"/>
        <v>0.2121812328863095</v>
      </c>
      <c r="AR124" s="5">
        <f t="shared" si="90"/>
        <v>1.5408924424150153E-3</v>
      </c>
      <c r="AS124" s="5">
        <f t="shared" si="91"/>
        <v>0.71647776609876856</v>
      </c>
    </row>
    <row r="125" spans="1:45">
      <c r="A125">
        <f t="shared" si="92"/>
        <v>0.11000000000000008</v>
      </c>
      <c r="B125" s="7">
        <f t="shared" si="63"/>
        <v>0.12807143258426956</v>
      </c>
      <c r="C125" s="11">
        <f t="shared" si="93"/>
        <v>281.86474859550526</v>
      </c>
      <c r="D125" s="8">
        <f t="shared" si="64"/>
        <v>2.7808988764044918E-4</v>
      </c>
      <c r="E125" s="2">
        <f t="shared" si="65"/>
        <v>2.7808988764044917E-2</v>
      </c>
      <c r="F125" s="7">
        <f t="shared" si="66"/>
        <v>0.58252808988764049</v>
      </c>
      <c r="G125" s="7">
        <f t="shared" si="67"/>
        <v>0.2134831460674157</v>
      </c>
      <c r="H125" s="7">
        <f t="shared" si="68"/>
        <v>0.14820505617977525</v>
      </c>
      <c r="I125" s="7">
        <f t="shared" si="69"/>
        <v>3.02247191011236E-2</v>
      </c>
      <c r="J125" s="7">
        <f t="shared" si="94"/>
        <v>2.5280898876404476E-2</v>
      </c>
      <c r="K125" s="7">
        <f t="shared" si="70"/>
        <v>0.97471910112359539</v>
      </c>
      <c r="L125" s="7">
        <f t="shared" si="96"/>
        <v>0.13059952247191003</v>
      </c>
      <c r="M125" s="7">
        <f t="shared" si="71"/>
        <v>0.13059952247191003</v>
      </c>
      <c r="N125" s="7">
        <f t="shared" si="71"/>
        <v>0.25295907303370768</v>
      </c>
      <c r="O125" s="11">
        <f t="shared" si="95"/>
        <v>281.86980477528067</v>
      </c>
      <c r="P125" s="7">
        <f t="shared" si="72"/>
        <v>0.19452738764044933</v>
      </c>
      <c r="Q125" s="7">
        <f t="shared" si="97"/>
        <v>0.19050153106465439</v>
      </c>
      <c r="R125" s="7">
        <f t="shared" si="98"/>
        <v>0.19050153106465439</v>
      </c>
      <c r="S125" s="7">
        <f t="shared" si="99"/>
        <v>0.24908424678465463</v>
      </c>
      <c r="T125" s="7">
        <f t="shared" si="100"/>
        <v>3.9308606486820397</v>
      </c>
      <c r="U125" s="7">
        <f t="shared" si="77"/>
        <v>4.6376673793492224E-2</v>
      </c>
      <c r="V125" s="2">
        <f t="shared" si="53"/>
        <v>0.80914658264619299</v>
      </c>
      <c r="W125" s="2">
        <f t="shared" si="54"/>
        <v>1.3381245479199973E-2</v>
      </c>
      <c r="X125" s="5">
        <f t="shared" si="55"/>
        <v>4.9039186827042031E-2</v>
      </c>
      <c r="Y125" s="5">
        <f t="shared" si="56"/>
        <v>0.10213249484927228</v>
      </c>
      <c r="Z125" s="5">
        <f t="shared" si="57"/>
        <v>6.9429164507759525E-3</v>
      </c>
      <c r="AA125" s="5">
        <f t="shared" si="78"/>
        <v>1.9357573747516586E-2</v>
      </c>
      <c r="AB125" s="11">
        <f t="shared" si="58"/>
        <v>554.29438358121706</v>
      </c>
      <c r="AC125" s="2">
        <f t="shared" si="101"/>
        <v>0.98658984725999654</v>
      </c>
      <c r="AD125" s="2">
        <f t="shared" si="102"/>
        <v>3.0999848867390651E-3</v>
      </c>
      <c r="AE125" s="5">
        <f t="shared" si="103"/>
        <v>3.7869105248363529E-4</v>
      </c>
      <c r="AF125" s="5">
        <f t="shared" si="104"/>
        <v>2.6289629763275106E-4</v>
      </c>
      <c r="AG125" s="5">
        <f t="shared" si="59"/>
        <v>9.6506425059250667E-3</v>
      </c>
      <c r="AH125" s="5">
        <f t="shared" si="83"/>
        <v>1.7937997222909034E-5</v>
      </c>
      <c r="AI125" s="11">
        <f t="shared" si="60"/>
        <v>13.945660663496396</v>
      </c>
      <c r="AJ125" s="2">
        <f t="shared" si="84"/>
        <v>4.8463058879618839E-2</v>
      </c>
      <c r="AK125" s="7">
        <f t="shared" si="85"/>
        <v>0.23299547538278287</v>
      </c>
      <c r="AL125" s="15">
        <f t="shared" si="61"/>
        <v>2.3519999999999985</v>
      </c>
      <c r="AM125" s="2">
        <f t="shared" si="62"/>
        <v>0.12339805109058638</v>
      </c>
      <c r="AN125" s="2">
        <f t="shared" si="86"/>
        <v>0</v>
      </c>
      <c r="AO125" s="2">
        <f t="shared" si="87"/>
        <v>4.4918720465547835E-3</v>
      </c>
      <c r="AP125" s="5">
        <f t="shared" si="88"/>
        <v>6.5846711454945209E-2</v>
      </c>
      <c r="AQ125" s="5">
        <f t="shared" si="89"/>
        <v>0.21332428422386446</v>
      </c>
      <c r="AR125" s="5">
        <f t="shared" si="90"/>
        <v>1.5537513492438831E-3</v>
      </c>
      <c r="AS125" s="5">
        <f t="shared" si="91"/>
        <v>0.71478338092539162</v>
      </c>
    </row>
    <row r="126" spans="1:45">
      <c r="A126">
        <f t="shared" si="92"/>
        <v>0.11100000000000008</v>
      </c>
      <c r="B126" s="7">
        <f t="shared" si="63"/>
        <v>0.12698832677165342</v>
      </c>
      <c r="C126" s="11">
        <f t="shared" si="93"/>
        <v>279.08690396512895</v>
      </c>
      <c r="D126" s="8">
        <f t="shared" si="64"/>
        <v>2.7530933633295807E-4</v>
      </c>
      <c r="E126" s="2">
        <f t="shared" si="65"/>
        <v>2.7530933633295805E-2</v>
      </c>
      <c r="F126" s="7">
        <f t="shared" si="66"/>
        <v>0.58307086614173231</v>
      </c>
      <c r="G126" s="7">
        <f t="shared" si="67"/>
        <v>0.2134983127109111</v>
      </c>
      <c r="H126" s="7">
        <f t="shared" si="68"/>
        <v>0.14787992125984248</v>
      </c>
      <c r="I126" s="7">
        <f t="shared" si="69"/>
        <v>3.024746906636671E-2</v>
      </c>
      <c r="J126" s="7">
        <f t="shared" si="94"/>
        <v>2.502812148481438E-2</v>
      </c>
      <c r="K126" s="7">
        <f t="shared" si="70"/>
        <v>0.97497187851518552</v>
      </c>
      <c r="L126" s="7">
        <f t="shared" si="96"/>
        <v>0.12949113892013489</v>
      </c>
      <c r="M126" s="7">
        <f t="shared" si="71"/>
        <v>0.12949113892013489</v>
      </c>
      <c r="N126" s="7">
        <f t="shared" si="71"/>
        <v>0.2506272469066364</v>
      </c>
      <c r="O126" s="11">
        <f t="shared" si="95"/>
        <v>279.09190958942605</v>
      </c>
      <c r="P126" s="7">
        <f t="shared" si="72"/>
        <v>0.19304802587176592</v>
      </c>
      <c r="Q126" s="7">
        <f t="shared" si="97"/>
        <v>0.18898162545311795</v>
      </c>
      <c r="R126" s="7">
        <f t="shared" si="98"/>
        <v>0.18898162545311795</v>
      </c>
      <c r="S126" s="7">
        <f t="shared" si="99"/>
        <v>0.24776843278703156</v>
      </c>
      <c r="T126" s="7">
        <f t="shared" si="100"/>
        <v>3.9352473335814881</v>
      </c>
      <c r="U126" s="7">
        <f t="shared" si="77"/>
        <v>4.6106983967781165E-2</v>
      </c>
      <c r="V126" s="2">
        <f t="shared" si="53"/>
        <v>0.80791279371670444</v>
      </c>
      <c r="W126" s="2">
        <f t="shared" si="54"/>
        <v>1.3508357506254103E-2</v>
      </c>
      <c r="X126" s="5">
        <f t="shared" si="55"/>
        <v>4.9462453066210631E-2</v>
      </c>
      <c r="Y126" s="5">
        <f t="shared" si="56"/>
        <v>0.1027807232554686</v>
      </c>
      <c r="Z126" s="5">
        <f t="shared" si="57"/>
        <v>7.0076151894120356E-3</v>
      </c>
      <c r="AA126" s="5">
        <f t="shared" si="78"/>
        <v>1.9328057265949879E-2</v>
      </c>
      <c r="AB126" s="11">
        <f t="shared" si="58"/>
        <v>554.57862422907795</v>
      </c>
      <c r="AC126" s="2">
        <f t="shared" si="101"/>
        <v>0.9864468545074182</v>
      </c>
      <c r="AD126" s="2">
        <f t="shared" si="102"/>
        <v>3.1337572647635596E-3</v>
      </c>
      <c r="AE126" s="5">
        <f t="shared" si="103"/>
        <v>3.8248746268745279E-4</v>
      </c>
      <c r="AF126" s="5">
        <f t="shared" si="104"/>
        <v>2.6493050529015621E-4</v>
      </c>
      <c r="AG126" s="5">
        <f t="shared" si="59"/>
        <v>9.7540348624858258E-3</v>
      </c>
      <c r="AH126" s="5">
        <f t="shared" si="83"/>
        <v>1.7935397354680338E-5</v>
      </c>
      <c r="AI126" s="11">
        <f t="shared" si="60"/>
        <v>14.100184198713093</v>
      </c>
      <c r="AJ126" s="2">
        <f t="shared" si="84"/>
        <v>4.8022807573094732E-2</v>
      </c>
      <c r="AK126" s="7">
        <f t="shared" si="85"/>
        <v>0.23087888256295544</v>
      </c>
      <c r="AL126" s="15">
        <f t="shared" si="61"/>
        <v>2.3351999999999986</v>
      </c>
      <c r="AM126" s="2">
        <f t="shared" si="62"/>
        <v>0.12334087250175975</v>
      </c>
      <c r="AN126" s="2">
        <f t="shared" si="86"/>
        <v>0</v>
      </c>
      <c r="AO126" s="2">
        <f t="shared" si="87"/>
        <v>4.5305114893718955E-3</v>
      </c>
      <c r="AP126" s="5">
        <f t="shared" si="88"/>
        <v>6.6356020502192387E-2</v>
      </c>
      <c r="AQ126" s="5">
        <f t="shared" si="89"/>
        <v>0.21448744562796251</v>
      </c>
      <c r="AR126" s="5">
        <f t="shared" si="90"/>
        <v>1.5668364869195241E-3</v>
      </c>
      <c r="AS126" s="5">
        <f t="shared" si="91"/>
        <v>0.71305918589355366</v>
      </c>
    </row>
    <row r="127" spans="1:45">
      <c r="A127">
        <f t="shared" si="92"/>
        <v>0.11200000000000009</v>
      </c>
      <c r="B127" s="7">
        <f t="shared" si="63"/>
        <v>0.12590278153153142</v>
      </c>
      <c r="C127" s="11">
        <f t="shared" si="93"/>
        <v>276.30280292792753</v>
      </c>
      <c r="D127" s="8">
        <f t="shared" si="64"/>
        <v>2.7252252252252224E-4</v>
      </c>
      <c r="E127" s="2">
        <f t="shared" si="65"/>
        <v>2.7252252252252224E-2</v>
      </c>
      <c r="F127" s="7">
        <f t="shared" si="66"/>
        <v>0.58361486486486491</v>
      </c>
      <c r="G127" s="7">
        <f t="shared" si="67"/>
        <v>0.21351351351351347</v>
      </c>
      <c r="H127" s="7">
        <f t="shared" si="68"/>
        <v>0.147554054054054</v>
      </c>
      <c r="I127" s="7">
        <f t="shared" si="69"/>
        <v>3.0270270270270273E-2</v>
      </c>
      <c r="J127" s="7">
        <f t="shared" si="94"/>
        <v>2.4774774774774758E-2</v>
      </c>
      <c r="K127" s="7">
        <f t="shared" si="70"/>
        <v>0.97522522522522515</v>
      </c>
      <c r="L127" s="7">
        <f t="shared" si="96"/>
        <v>0.1283802590090089</v>
      </c>
      <c r="M127" s="7">
        <f t="shared" si="71"/>
        <v>0.1283802590090089</v>
      </c>
      <c r="N127" s="7">
        <f t="shared" si="71"/>
        <v>0.24829016891891867</v>
      </c>
      <c r="O127" s="11">
        <f t="shared" si="95"/>
        <v>276.30775788288253</v>
      </c>
      <c r="P127" s="7">
        <f t="shared" si="72"/>
        <v>0.19156533220720712</v>
      </c>
      <c r="Q127" s="7">
        <f t="shared" si="97"/>
        <v>0.18745651513536579</v>
      </c>
      <c r="R127" s="7">
        <f t="shared" si="98"/>
        <v>0.18745651513536579</v>
      </c>
      <c r="S127" s="7">
        <f t="shared" si="99"/>
        <v>0.24643691107315238</v>
      </c>
      <c r="T127" s="7">
        <f t="shared" si="100"/>
        <v>3.9396431136346171</v>
      </c>
      <c r="U127" s="7">
        <f t="shared" si="77"/>
        <v>4.5835522443208841E-2</v>
      </c>
      <c r="V127" s="2">
        <f t="shared" si="53"/>
        <v>0.80665484988070779</v>
      </c>
      <c r="W127" s="2">
        <f t="shared" si="54"/>
        <v>1.3637958110613656E-2</v>
      </c>
      <c r="X127" s="5">
        <f t="shared" si="55"/>
        <v>4.9894005938684961E-2</v>
      </c>
      <c r="Y127" s="5">
        <f t="shared" si="56"/>
        <v>0.10344164256541158</v>
      </c>
      <c r="Z127" s="5">
        <f t="shared" si="57"/>
        <v>7.073580588775592E-3</v>
      </c>
      <c r="AA127" s="5">
        <f t="shared" si="78"/>
        <v>1.9297962915806415E-2</v>
      </c>
      <c r="AB127" s="11">
        <f t="shared" si="58"/>
        <v>554.86315654216196</v>
      </c>
      <c r="AC127" s="2">
        <f t="shared" si="101"/>
        <v>0.98630065478666473</v>
      </c>
      <c r="AD127" s="2">
        <f t="shared" si="102"/>
        <v>3.1682870723751416E-3</v>
      </c>
      <c r="AE127" s="5">
        <f t="shared" si="103"/>
        <v>3.8636901683378465E-4</v>
      </c>
      <c r="AF127" s="5">
        <f t="shared" si="104"/>
        <v>2.6701033511443634E-4</v>
      </c>
      <c r="AG127" s="5">
        <f t="shared" si="59"/>
        <v>9.8597460498343042E-3</v>
      </c>
      <c r="AH127" s="5">
        <f t="shared" si="83"/>
        <v>1.7932739177939364E-5</v>
      </c>
      <c r="AI127" s="11">
        <f t="shared" si="60"/>
        <v>14.258170468396687</v>
      </c>
      <c r="AJ127" s="2">
        <f t="shared" si="84"/>
        <v>4.7582105720846132E-2</v>
      </c>
      <c r="AK127" s="7">
        <f t="shared" si="85"/>
        <v>0.22876012365791409</v>
      </c>
      <c r="AL127" s="15">
        <f t="shared" si="61"/>
        <v>2.3183999999999987</v>
      </c>
      <c r="AM127" s="2">
        <f t="shared" si="62"/>
        <v>0.12328363539733454</v>
      </c>
      <c r="AN127" s="2">
        <f t="shared" si="86"/>
        <v>0</v>
      </c>
      <c r="AO127" s="2">
        <f t="shared" si="87"/>
        <v>4.5698367612277292E-3</v>
      </c>
      <c r="AP127" s="5">
        <f t="shared" si="88"/>
        <v>6.687436950728623E-2</v>
      </c>
      <c r="AQ127" s="5">
        <f t="shared" si="89"/>
        <v>0.21567125251267544</v>
      </c>
      <c r="AR127" s="5">
        <f t="shared" si="90"/>
        <v>1.5801538786531773E-3</v>
      </c>
      <c r="AS127" s="5">
        <f t="shared" si="91"/>
        <v>0.71130438734015733</v>
      </c>
    </row>
    <row r="128" spans="1:45">
      <c r="A128">
        <f t="shared" si="92"/>
        <v>0.11300000000000009</v>
      </c>
      <c r="B128" s="7">
        <f t="shared" si="63"/>
        <v>0.12481478861330315</v>
      </c>
      <c r="C128" s="11">
        <f t="shared" si="93"/>
        <v>273.51242432356219</v>
      </c>
      <c r="D128" s="8">
        <f t="shared" si="64"/>
        <v>2.697294250281846E-4</v>
      </c>
      <c r="E128" s="2">
        <f t="shared" si="65"/>
        <v>2.697294250281846E-2</v>
      </c>
      <c r="F128" s="7">
        <f t="shared" si="66"/>
        <v>0.58416009019165738</v>
      </c>
      <c r="G128" s="7">
        <f t="shared" si="67"/>
        <v>0.21352874859075532</v>
      </c>
      <c r="H128" s="7">
        <f t="shared" si="68"/>
        <v>0.14722745208568203</v>
      </c>
      <c r="I128" s="7">
        <f t="shared" si="69"/>
        <v>3.0293122886133034E-2</v>
      </c>
      <c r="J128" s="7">
        <f t="shared" si="94"/>
        <v>2.4520856820744064E-2</v>
      </c>
      <c r="K128" s="7">
        <f t="shared" si="70"/>
        <v>0.97547914317925599</v>
      </c>
      <c r="L128" s="7">
        <f t="shared" si="96"/>
        <v>0.12726687429537756</v>
      </c>
      <c r="M128" s="7">
        <f t="shared" si="71"/>
        <v>0.12726687429537756</v>
      </c>
      <c r="N128" s="7">
        <f t="shared" si="71"/>
        <v>0.24594782130777879</v>
      </c>
      <c r="O128" s="11">
        <f t="shared" si="95"/>
        <v>273.51732849492646</v>
      </c>
      <c r="P128" s="7">
        <f t="shared" si="72"/>
        <v>0.19007929537767745</v>
      </c>
      <c r="Q128" s="7">
        <f t="shared" si="97"/>
        <v>0.18592617976156284</v>
      </c>
      <c r="R128" s="7">
        <f t="shared" si="98"/>
        <v>0.18592617976156284</v>
      </c>
      <c r="S128" s="7">
        <f t="shared" si="99"/>
        <v>0.24508947526043257</v>
      </c>
      <c r="T128" s="7">
        <f t="shared" si="100"/>
        <v>3.9440479928950478</v>
      </c>
      <c r="U128" s="7">
        <f t="shared" si="77"/>
        <v>4.5562276898545695E-2</v>
      </c>
      <c r="V128" s="2">
        <f t="shared" si="53"/>
        <v>0.80537203477490393</v>
      </c>
      <c r="W128" s="2">
        <f t="shared" si="54"/>
        <v>1.3770121096143112E-2</v>
      </c>
      <c r="X128" s="5">
        <f t="shared" si="55"/>
        <v>5.0334091201572992E-2</v>
      </c>
      <c r="Y128" s="5">
        <f t="shared" si="56"/>
        <v>0.10411562915388305</v>
      </c>
      <c r="Z128" s="5">
        <f t="shared" si="57"/>
        <v>7.14085021428863E-3</v>
      </c>
      <c r="AA128" s="5">
        <f t="shared" si="78"/>
        <v>1.9267273559208237E-2</v>
      </c>
      <c r="AB128" s="11">
        <f t="shared" si="58"/>
        <v>555.14798096962465</v>
      </c>
      <c r="AC128" s="2">
        <f t="shared" si="101"/>
        <v>0.98615113898784623</v>
      </c>
      <c r="AD128" s="2">
        <f t="shared" si="102"/>
        <v>3.2036000794141259E-3</v>
      </c>
      <c r="AE128" s="5">
        <f t="shared" si="103"/>
        <v>3.903386117540193E-4</v>
      </c>
      <c r="AF128" s="5">
        <f t="shared" si="104"/>
        <v>2.6913733929733997E-4</v>
      </c>
      <c r="AG128" s="5">
        <f t="shared" si="59"/>
        <v>9.9678549609793568E-3</v>
      </c>
      <c r="AH128" s="5">
        <f t="shared" si="83"/>
        <v>1.7930020708869938E-5</v>
      </c>
      <c r="AI128" s="11">
        <f t="shared" si="60"/>
        <v>14.41973718666314</v>
      </c>
      <c r="AJ128" s="2">
        <f t="shared" si="84"/>
        <v>4.7140952670073247E-2</v>
      </c>
      <c r="AK128" s="7">
        <f t="shared" si="85"/>
        <v>0.22663919552919828</v>
      </c>
      <c r="AL128" s="15">
        <f t="shared" si="61"/>
        <v>2.3015999999999988</v>
      </c>
      <c r="AM128" s="2">
        <f t="shared" si="62"/>
        <v>0.12322633969252697</v>
      </c>
      <c r="AN128" s="2">
        <f t="shared" si="86"/>
        <v>0</v>
      </c>
      <c r="AO128" s="2">
        <f t="shared" si="87"/>
        <v>4.6098662852597574E-3</v>
      </c>
      <c r="AP128" s="5">
        <f t="shared" si="88"/>
        <v>6.740200130681831E-2</v>
      </c>
      <c r="AQ128" s="5">
        <f t="shared" si="89"/>
        <v>0.21687625946887953</v>
      </c>
      <c r="AR128" s="5">
        <f t="shared" si="90"/>
        <v>1.5937097633880748E-3</v>
      </c>
      <c r="AS128" s="5">
        <f t="shared" si="91"/>
        <v>0.7095181631756543</v>
      </c>
    </row>
    <row r="129" spans="1:45">
      <c r="A129">
        <f t="shared" si="92"/>
        <v>0.11400000000000009</v>
      </c>
      <c r="B129" s="7">
        <f t="shared" si="63"/>
        <v>0.12372433972911952</v>
      </c>
      <c r="C129" s="11">
        <f t="shared" si="93"/>
        <v>270.71574689616216</v>
      </c>
      <c r="D129" s="8">
        <f t="shared" si="64"/>
        <v>2.6693002257336312E-4</v>
      </c>
      <c r="E129" s="2">
        <f t="shared" si="65"/>
        <v>2.6693002257336312E-2</v>
      </c>
      <c r="F129" s="7">
        <f t="shared" si="66"/>
        <v>0.58470654627539509</v>
      </c>
      <c r="G129" s="7">
        <f t="shared" si="67"/>
        <v>0.21354401805869072</v>
      </c>
      <c r="H129" s="7">
        <f t="shared" si="68"/>
        <v>0.14690011286681712</v>
      </c>
      <c r="I129" s="7">
        <f t="shared" si="69"/>
        <v>3.0316027088036119E-2</v>
      </c>
      <c r="J129" s="7">
        <f t="shared" si="94"/>
        <v>2.4266365688487567E-2</v>
      </c>
      <c r="K129" s="7">
        <f t="shared" si="70"/>
        <v>0.9757336343115125</v>
      </c>
      <c r="L129" s="7">
        <f t="shared" si="96"/>
        <v>0.12615097629796829</v>
      </c>
      <c r="M129" s="7">
        <f t="shared" si="71"/>
        <v>0.12615097629796829</v>
      </c>
      <c r="N129" s="7">
        <f t="shared" si="71"/>
        <v>0.24360018623024804</v>
      </c>
      <c r="O129" s="11">
        <f t="shared" si="95"/>
        <v>270.72060016929993</v>
      </c>
      <c r="P129" s="7">
        <f t="shared" si="72"/>
        <v>0.1885899040632053</v>
      </c>
      <c r="Q129" s="7">
        <f t="shared" si="97"/>
        <v>0.18439059888435255</v>
      </c>
      <c r="R129" s="7">
        <f t="shared" si="98"/>
        <v>0.18439059888435255</v>
      </c>
      <c r="S129" s="7">
        <f t="shared" si="99"/>
        <v>0.24372591556732881</v>
      </c>
      <c r="T129" s="7">
        <f t="shared" si="100"/>
        <v>3.9484619742088829</v>
      </c>
      <c r="U129" s="7">
        <f t="shared" si="77"/>
        <v>4.5287234910980446E-2</v>
      </c>
      <c r="V129" s="2">
        <f t="shared" si="53"/>
        <v>0.80406360342620364</v>
      </c>
      <c r="W129" s="2">
        <f t="shared" si="54"/>
        <v>1.3904923214252097E-2</v>
      </c>
      <c r="X129" s="5">
        <f t="shared" si="55"/>
        <v>5.0782964426918174E-2</v>
      </c>
      <c r="Y129" s="5">
        <f t="shared" si="56"/>
        <v>0.10480307442714948</v>
      </c>
      <c r="Z129" s="5">
        <f t="shared" si="57"/>
        <v>7.2094631316438817E-3</v>
      </c>
      <c r="AA129" s="5">
        <f t="shared" si="78"/>
        <v>1.9235971373832633E-2</v>
      </c>
      <c r="AB129" s="11">
        <f t="shared" si="58"/>
        <v>555.43309796154506</v>
      </c>
      <c r="AC129" s="2">
        <f t="shared" si="101"/>
        <v>0.98599819299467317</v>
      </c>
      <c r="AD129" s="2">
        <f t="shared" si="102"/>
        <v>3.2397232381451862E-3</v>
      </c>
      <c r="AE129" s="5">
        <f t="shared" si="103"/>
        <v>3.9439927719786967E-4</v>
      </c>
      <c r="AF129" s="5">
        <f t="shared" si="104"/>
        <v>2.7131314125144248E-4</v>
      </c>
      <c r="AG129" s="5">
        <f t="shared" si="59"/>
        <v>1.0078444108859727E-2</v>
      </c>
      <c r="AH129" s="5">
        <f t="shared" si="83"/>
        <v>1.7927239872630429E-5</v>
      </c>
      <c r="AI129" s="11">
        <f t="shared" si="60"/>
        <v>14.585007464299514</v>
      </c>
      <c r="AJ129" s="2">
        <f t="shared" si="84"/>
        <v>4.6699347768518702E-2</v>
      </c>
      <c r="AK129" s="7">
        <f t="shared" si="85"/>
        <v>0.22451609504095529</v>
      </c>
      <c r="AL129" s="15">
        <f t="shared" si="61"/>
        <v>2.2847999999999988</v>
      </c>
      <c r="AM129" s="2">
        <f t="shared" si="62"/>
        <v>0.1231689853026237</v>
      </c>
      <c r="AN129" s="2">
        <f t="shared" si="86"/>
        <v>0</v>
      </c>
      <c r="AO129" s="2">
        <f t="shared" si="87"/>
        <v>4.6506191504246631E-3</v>
      </c>
      <c r="AP129" s="5">
        <f t="shared" si="88"/>
        <v>6.7939167513587195E-2</v>
      </c>
      <c r="AQ129" s="5">
        <f t="shared" si="89"/>
        <v>0.2181030411305768</v>
      </c>
      <c r="AR129" s="5">
        <f t="shared" si="90"/>
        <v>1.6075106055452363E-3</v>
      </c>
      <c r="AS129" s="5">
        <f t="shared" si="91"/>
        <v>0.70769966159986619</v>
      </c>
    </row>
    <row r="130" spans="1:45">
      <c r="A130">
        <f t="shared" si="92"/>
        <v>0.11500000000000009</v>
      </c>
      <c r="B130" s="7">
        <f t="shared" si="63"/>
        <v>0.12263142655367219</v>
      </c>
      <c r="C130" s="11">
        <f t="shared" si="93"/>
        <v>267.91274929378494</v>
      </c>
      <c r="D130" s="8">
        <f t="shared" si="64"/>
        <v>2.6412429378531039E-4</v>
      </c>
      <c r="E130" s="2">
        <f t="shared" si="65"/>
        <v>2.6412429378531038E-2</v>
      </c>
      <c r="F130" s="7">
        <f t="shared" si="66"/>
        <v>0.58525423728813553</v>
      </c>
      <c r="G130" s="7">
        <f t="shared" si="67"/>
        <v>0.21355932203389827</v>
      </c>
      <c r="H130" s="7">
        <f t="shared" si="68"/>
        <v>0.14657203389830503</v>
      </c>
      <c r="I130" s="7">
        <f t="shared" si="69"/>
        <v>3.0338983050847462E-2</v>
      </c>
      <c r="J130" s="7">
        <f t="shared" si="94"/>
        <v>2.4011299435028229E-2</v>
      </c>
      <c r="K130" s="7">
        <f t="shared" si="70"/>
        <v>0.97598870056497156</v>
      </c>
      <c r="L130" s="7">
        <f t="shared" si="96"/>
        <v>0.12503255649717501</v>
      </c>
      <c r="M130" s="7">
        <f t="shared" si="71"/>
        <v>0.12503255649717501</v>
      </c>
      <c r="N130" s="7">
        <f t="shared" si="71"/>
        <v>0.24124724576271156</v>
      </c>
      <c r="O130" s="11">
        <f t="shared" si="95"/>
        <v>267.91755155367201</v>
      </c>
      <c r="P130" s="7">
        <f t="shared" si="72"/>
        <v>0.18709714689265522</v>
      </c>
      <c r="Q130" s="7">
        <f t="shared" si="97"/>
        <v>0.18284975195829126</v>
      </c>
      <c r="R130" s="7">
        <f t="shared" si="98"/>
        <v>0.18284975195829126</v>
      </c>
      <c r="S130" s="7">
        <f t="shared" si="99"/>
        <v>0.24234601874428735</v>
      </c>
      <c r="T130" s="7">
        <f t="shared" si="100"/>
        <v>3.9528850591367397</v>
      </c>
      <c r="U130" s="7">
        <f t="shared" si="77"/>
        <v>4.5010383955128214E-2</v>
      </c>
      <c r="V130" s="2">
        <f t="shared" si="53"/>
        <v>0.80272878080906584</v>
      </c>
      <c r="W130" s="2">
        <f t="shared" si="54"/>
        <v>1.4042444312526523E-2</v>
      </c>
      <c r="X130" s="5">
        <f t="shared" si="55"/>
        <v>5.1240891496621546E-2</v>
      </c>
      <c r="Y130" s="5">
        <f t="shared" si="56"/>
        <v>0.10550438558093067</v>
      </c>
      <c r="Z130" s="5">
        <f t="shared" si="57"/>
        <v>7.2794599824565548E-3</v>
      </c>
      <c r="AA130" s="5">
        <f t="shared" si="78"/>
        <v>1.9204037818398714E-2</v>
      </c>
      <c r="AB130" s="11">
        <f t="shared" si="58"/>
        <v>555.71850796892704</v>
      </c>
      <c r="AC130" s="2">
        <f t="shared" si="101"/>
        <v>0.98584169739397709</v>
      </c>
      <c r="AD130" s="2">
        <f t="shared" si="102"/>
        <v>3.276684751862317E-3</v>
      </c>
      <c r="AE130" s="5">
        <f t="shared" si="103"/>
        <v>3.9855418354537304E-4</v>
      </c>
      <c r="AF130" s="5">
        <f t="shared" si="104"/>
        <v>2.7353943974242053E-4</v>
      </c>
      <c r="AG130" s="5">
        <f t="shared" si="59"/>
        <v>1.0191599836374542E-2</v>
      </c>
      <c r="AH130" s="5">
        <f t="shared" si="83"/>
        <v>1.7924394498072321E-5</v>
      </c>
      <c r="AI130" s="11">
        <f t="shared" si="60"/>
        <v>14.754110121616488</v>
      </c>
      <c r="AJ130" s="2">
        <f t="shared" si="84"/>
        <v>4.6257290364578256E-2</v>
      </c>
      <c r="AK130" s="7">
        <f t="shared" si="85"/>
        <v>0.22239081906047239</v>
      </c>
      <c r="AL130" s="15">
        <f t="shared" si="61"/>
        <v>2.2679999999999989</v>
      </c>
      <c r="AM130" s="2">
        <f t="shared" si="62"/>
        <v>0.12311157214299623</v>
      </c>
      <c r="AN130" s="2">
        <f t="shared" si="86"/>
        <v>0</v>
      </c>
      <c r="AO130" s="2">
        <f t="shared" si="87"/>
        <v>4.6921151418512939E-3</v>
      </c>
      <c r="AP130" s="5">
        <f t="shared" si="88"/>
        <v>6.8486128916682654E-2</v>
      </c>
      <c r="AQ130" s="5">
        <f t="shared" si="89"/>
        <v>0.21935219308860826</v>
      </c>
      <c r="AR130" s="5">
        <f t="shared" si="90"/>
        <v>1.6215631053024073E-3</v>
      </c>
      <c r="AS130" s="5">
        <f t="shared" si="91"/>
        <v>0.70584799974755541</v>
      </c>
    </row>
    <row r="131" spans="1:45">
      <c r="A131">
        <f t="shared" si="92"/>
        <v>0.11600000000000009</v>
      </c>
      <c r="B131" s="7">
        <f t="shared" si="63"/>
        <v>0.12153604072398179</v>
      </c>
      <c r="C131" s="11">
        <f t="shared" si="93"/>
        <v>265.10341006787291</v>
      </c>
      <c r="D131" s="8">
        <f t="shared" si="64"/>
        <v>2.6131221719456982E-4</v>
      </c>
      <c r="E131" s="2">
        <f t="shared" si="65"/>
        <v>2.6131221719456983E-2</v>
      </c>
      <c r="F131" s="7">
        <f t="shared" si="66"/>
        <v>0.58580316742081451</v>
      </c>
      <c r="G131" s="7">
        <f t="shared" si="67"/>
        <v>0.21357466063348413</v>
      </c>
      <c r="H131" s="7">
        <f t="shared" si="68"/>
        <v>0.14624321266968321</v>
      </c>
      <c r="I131" s="7">
        <f t="shared" si="69"/>
        <v>3.0361990950226247E-2</v>
      </c>
      <c r="J131" s="7">
        <f t="shared" si="94"/>
        <v>2.3755656108597267E-2</v>
      </c>
      <c r="K131" s="7">
        <f t="shared" si="70"/>
        <v>0.9762443438914028</v>
      </c>
      <c r="L131" s="7">
        <f t="shared" si="96"/>
        <v>0.1239116063348415</v>
      </c>
      <c r="M131" s="7">
        <f t="shared" si="71"/>
        <v>0.1239116063348415</v>
      </c>
      <c r="N131" s="7">
        <f t="shared" si="71"/>
        <v>0.23888898190045221</v>
      </c>
      <c r="O131" s="11">
        <f t="shared" si="95"/>
        <v>265.10816119909475</v>
      </c>
      <c r="P131" s="7">
        <f t="shared" si="72"/>
        <v>0.1856010124434388</v>
      </c>
      <c r="Q131" s="7">
        <f t="shared" si="97"/>
        <v>0.18130361833927885</v>
      </c>
      <c r="R131" s="7">
        <f t="shared" si="98"/>
        <v>0.18130361833927885</v>
      </c>
      <c r="S131" s="7">
        <f t="shared" si="99"/>
        <v>0.24094956800300996</v>
      </c>
      <c r="T131" s="7">
        <f t="shared" si="100"/>
        <v>3.9573172478702432</v>
      </c>
      <c r="U131" s="7">
        <f t="shared" si="77"/>
        <v>4.4731711402027551E-2</v>
      </c>
      <c r="V131" s="2">
        <f t="shared" si="53"/>
        <v>0.8013667603146527</v>
      </c>
      <c r="W131" s="2">
        <f t="shared" si="54"/>
        <v>1.4182767492445094E-2</v>
      </c>
      <c r="X131" s="5">
        <f t="shared" si="55"/>
        <v>5.1708149127616738E-2</v>
      </c>
      <c r="Y131" s="5">
        <f t="shared" si="56"/>
        <v>0.10621998640470069</v>
      </c>
      <c r="Z131" s="5">
        <f t="shared" si="57"/>
        <v>7.3508830645404337E-3</v>
      </c>
      <c r="AA131" s="5">
        <f t="shared" si="78"/>
        <v>1.9171453596044333E-2</v>
      </c>
      <c r="AB131" s="11">
        <f t="shared" si="58"/>
        <v>556.00421144370193</v>
      </c>
      <c r="AC131" s="2">
        <f t="shared" si="101"/>
        <v>0.98568152716477786</v>
      </c>
      <c r="AD131" s="2">
        <f t="shared" si="102"/>
        <v>3.3145141483264993E-3</v>
      </c>
      <c r="AE131" s="5">
        <f t="shared" si="103"/>
        <v>4.028066500621434E-4</v>
      </c>
      <c r="AF131" s="5">
        <f t="shared" si="104"/>
        <v>2.7581801331241437E-4</v>
      </c>
      <c r="AG131" s="5">
        <f t="shared" si="59"/>
        <v>1.0307412541208833E-2</v>
      </c>
      <c r="AH131" s="5">
        <f t="shared" si="83"/>
        <v>1.7921482312086879E-5</v>
      </c>
      <c r="AI131" s="11">
        <f t="shared" si="60"/>
        <v>14.927180023320069</v>
      </c>
      <c r="AJ131" s="2">
        <f t="shared" si="84"/>
        <v>4.5814779807419583E-2</v>
      </c>
      <c r="AK131" s="7">
        <f t="shared" si="85"/>
        <v>0.22026336445874797</v>
      </c>
      <c r="AL131" s="15">
        <f t="shared" si="61"/>
        <v>2.2511999999999985</v>
      </c>
      <c r="AM131" s="2">
        <f t="shared" si="62"/>
        <v>0.12305410012911629</v>
      </c>
      <c r="AN131" s="2">
        <f t="shared" si="86"/>
        <v>0</v>
      </c>
      <c r="AO131" s="2">
        <f t="shared" si="87"/>
        <v>4.7343747728693219E-3</v>
      </c>
      <c r="AP131" s="5">
        <f t="shared" si="88"/>
        <v>6.9043155903657644E-2</v>
      </c>
      <c r="AQ131" s="5">
        <f t="shared" si="89"/>
        <v>0.22062433285481178</v>
      </c>
      <c r="AR131" s="5">
        <f t="shared" si="90"/>
        <v>1.6358742094404765E-3</v>
      </c>
      <c r="AS131" s="5">
        <f t="shared" si="91"/>
        <v>0.70396226225922076</v>
      </c>
    </row>
    <row r="132" spans="1:45">
      <c r="A132">
        <f t="shared" si="92"/>
        <v>0.11700000000000009</v>
      </c>
      <c r="B132" s="7">
        <f t="shared" si="63"/>
        <v>0.1204381738391845</v>
      </c>
      <c r="C132" s="11">
        <f t="shared" si="93"/>
        <v>262.28770767270629</v>
      </c>
      <c r="D132" s="8">
        <f t="shared" si="64"/>
        <v>2.5849377123442782E-4</v>
      </c>
      <c r="E132" s="2">
        <f t="shared" si="65"/>
        <v>2.5849377123442784E-2</v>
      </c>
      <c r="F132" s="7">
        <f t="shared" si="66"/>
        <v>0.58635334088335223</v>
      </c>
      <c r="G132" s="7">
        <f t="shared" si="67"/>
        <v>0.21359003397508489</v>
      </c>
      <c r="H132" s="7">
        <f t="shared" si="68"/>
        <v>0.1459136466591166</v>
      </c>
      <c r="I132" s="7">
        <f t="shared" si="69"/>
        <v>3.0385050962627409E-2</v>
      </c>
      <c r="J132" s="7">
        <f t="shared" si="94"/>
        <v>2.3499433748584351E-2</v>
      </c>
      <c r="K132" s="7">
        <f t="shared" si="70"/>
        <v>0.97650056625141557</v>
      </c>
      <c r="L132" s="7">
        <f t="shared" si="96"/>
        <v>0.12278811721404292</v>
      </c>
      <c r="M132" s="7">
        <f t="shared" si="71"/>
        <v>0.12278811721404292</v>
      </c>
      <c r="N132" s="7">
        <f t="shared" si="71"/>
        <v>0.23652537655719119</v>
      </c>
      <c r="O132" s="11">
        <f t="shared" si="95"/>
        <v>262.29240755945608</v>
      </c>
      <c r="P132" s="7">
        <f t="shared" si="72"/>
        <v>0.18410148924122297</v>
      </c>
      <c r="Q132" s="7">
        <f t="shared" si="97"/>
        <v>0.17975217728398549</v>
      </c>
      <c r="R132" s="7">
        <f t="shared" si="98"/>
        <v>0.17975217728398549</v>
      </c>
      <c r="S132" s="7">
        <f t="shared" si="99"/>
        <v>0.23953634294398946</v>
      </c>
      <c r="T132" s="7">
        <f t="shared" si="100"/>
        <v>3.9617585391425192</v>
      </c>
      <c r="U132" s="7">
        <f t="shared" si="77"/>
        <v>4.4451204518125828E-2</v>
      </c>
      <c r="V132" s="2">
        <f t="shared" si="53"/>
        <v>0.79997670212544436</v>
      </c>
      <c r="W132" s="2">
        <f t="shared" si="54"/>
        <v>1.4325979276835741E-2</v>
      </c>
      <c r="X132" s="5">
        <f t="shared" si="55"/>
        <v>5.2185025429477928E-2</v>
      </c>
      <c r="Y132" s="5">
        <f t="shared" si="56"/>
        <v>0.10695031813565913</v>
      </c>
      <c r="Z132" s="5">
        <f t="shared" si="57"/>
        <v>7.423776417141534E-3</v>
      </c>
      <c r="AA132" s="5">
        <f t="shared" si="78"/>
        <v>1.9138198615441259E-2</v>
      </c>
      <c r="AB132" s="11">
        <f t="shared" si="58"/>
        <v>556.29020883873068</v>
      </c>
      <c r="AC132" s="2">
        <f t="shared" si="101"/>
        <v>0.9855175513451826</v>
      </c>
      <c r="AD132" s="2">
        <f t="shared" si="102"/>
        <v>3.3532423584379115E-3</v>
      </c>
      <c r="AE132" s="5">
        <f t="shared" si="103"/>
        <v>4.071601537430484E-4</v>
      </c>
      <c r="AF132" s="5">
        <f t="shared" si="104"/>
        <v>2.7815072501868188E-4</v>
      </c>
      <c r="AG132" s="5">
        <f t="shared" si="59"/>
        <v>1.0425976916684404E-2</v>
      </c>
      <c r="AH132" s="5">
        <f t="shared" si="83"/>
        <v>1.7918500933548779E-5</v>
      </c>
      <c r="AI132" s="11">
        <f t="shared" si="60"/>
        <v>15.104358437231825</v>
      </c>
      <c r="AJ132" s="2">
        <f t="shared" si="84"/>
        <v>4.5371815447109741E-2</v>
      </c>
      <c r="AK132" s="7">
        <f t="shared" si="85"/>
        <v>0.21813372811110451</v>
      </c>
      <c r="AL132" s="15">
        <f t="shared" si="61"/>
        <v>2.2343999999999986</v>
      </c>
      <c r="AM132" s="2">
        <f t="shared" si="62"/>
        <v>0.12299656917657244</v>
      </c>
      <c r="AN132" s="2">
        <f t="shared" si="86"/>
        <v>0</v>
      </c>
      <c r="AO132" s="2">
        <f t="shared" si="87"/>
        <v>4.7774193188225931E-3</v>
      </c>
      <c r="AP132" s="5">
        <f t="shared" si="88"/>
        <v>6.9610528906224295E-2</v>
      </c>
      <c r="AQ132" s="5">
        <f t="shared" si="89"/>
        <v>0.22192010087990344</v>
      </c>
      <c r="AR132" s="5">
        <f t="shared" si="90"/>
        <v>1.6504511227942724E-3</v>
      </c>
      <c r="AS132" s="5">
        <f t="shared" si="91"/>
        <v>0.7020414997722555</v>
      </c>
    </row>
    <row r="133" spans="1:45">
      <c r="A133">
        <f t="shared" si="92"/>
        <v>0.11800000000000009</v>
      </c>
      <c r="B133" s="7">
        <f t="shared" si="63"/>
        <v>0.11933781746031732</v>
      </c>
      <c r="C133" s="11">
        <f t="shared" si="93"/>
        <v>259.46562046485224</v>
      </c>
      <c r="D133" s="8">
        <f t="shared" si="64"/>
        <v>2.556689342403625E-4</v>
      </c>
      <c r="E133" s="2">
        <f t="shared" si="65"/>
        <v>2.5566893424036251E-2</v>
      </c>
      <c r="F133" s="7">
        <f t="shared" si="66"/>
        <v>0.58690476190476193</v>
      </c>
      <c r="G133" s="7">
        <f t="shared" si="67"/>
        <v>0.21360544217687072</v>
      </c>
      <c r="H133" s="7">
        <f t="shared" si="68"/>
        <v>0.14558333333333329</v>
      </c>
      <c r="I133" s="7">
        <f t="shared" si="69"/>
        <v>3.0408163265306126E-2</v>
      </c>
      <c r="J133" s="7">
        <f t="shared" si="94"/>
        <v>2.324263038548751E-2</v>
      </c>
      <c r="K133" s="7">
        <f t="shared" si="70"/>
        <v>0.97675736961451243</v>
      </c>
      <c r="L133" s="7">
        <f t="shared" si="96"/>
        <v>0.12166208049886608</v>
      </c>
      <c r="M133" s="7">
        <f t="shared" si="71"/>
        <v>0.12166208049886608</v>
      </c>
      <c r="N133" s="7">
        <f t="shared" si="71"/>
        <v>0.23415641156462558</v>
      </c>
      <c r="O133" s="11">
        <f t="shared" si="95"/>
        <v>259.47026899092941</v>
      </c>
      <c r="P133" s="7">
        <f t="shared" si="72"/>
        <v>0.18259856575963709</v>
      </c>
      <c r="Q133" s="7">
        <f t="shared" si="97"/>
        <v>0.17819540794927421</v>
      </c>
      <c r="R133" s="7">
        <f t="shared" si="98"/>
        <v>0.17819540794927421</v>
      </c>
      <c r="S133" s="7">
        <f t="shared" si="99"/>
        <v>0.23810611948226601</v>
      </c>
      <c r="T133" s="7">
        <f t="shared" si="100"/>
        <v>3.9662089301321704</v>
      </c>
      <c r="U133" s="7">
        <f t="shared" si="77"/>
        <v>4.4168850464253194E-2</v>
      </c>
      <c r="V133" s="2">
        <f t="shared" si="53"/>
        <v>0.79855773148843412</v>
      </c>
      <c r="W133" s="2">
        <f t="shared" si="54"/>
        <v>1.4472169787781134E-2</v>
      </c>
      <c r="X133" s="5">
        <f t="shared" si="55"/>
        <v>5.2671820496821495E-2</v>
      </c>
      <c r="Y133" s="5">
        <f t="shared" si="56"/>
        <v>0.1076958403659891</v>
      </c>
      <c r="Z133" s="5">
        <f t="shared" si="57"/>
        <v>7.4981859114901959E-3</v>
      </c>
      <c r="AA133" s="5">
        <f t="shared" si="78"/>
        <v>1.9104251949484077E-2</v>
      </c>
      <c r="AB133" s="11">
        <f t="shared" si="58"/>
        <v>556.57650060780702</v>
      </c>
      <c r="AC133" s="2">
        <f t="shared" si="101"/>
        <v>0.98534963267525721</v>
      </c>
      <c r="AD133" s="2">
        <f t="shared" si="102"/>
        <v>3.3929018005832432E-3</v>
      </c>
      <c r="AE133" s="5">
        <f t="shared" si="103"/>
        <v>4.1161833879383298E-4</v>
      </c>
      <c r="AF133" s="5">
        <f t="shared" si="104"/>
        <v>2.8053952751408022E-4</v>
      </c>
      <c r="AG133" s="5">
        <f t="shared" si="59"/>
        <v>1.0547392209984652E-2</v>
      </c>
      <c r="AH133" s="5">
        <f t="shared" si="83"/>
        <v>1.7915447866822869E-5</v>
      </c>
      <c r="AI133" s="11">
        <f t="shared" si="60"/>
        <v>15.285793418863037</v>
      </c>
      <c r="AJ133" s="2">
        <f t="shared" si="84"/>
        <v>4.492839663475217E-2</v>
      </c>
      <c r="AK133" s="7">
        <f t="shared" si="85"/>
        <v>0.21600190689784696</v>
      </c>
      <c r="AL133" s="15">
        <f t="shared" si="61"/>
        <v>2.2175999999999982</v>
      </c>
      <c r="AM133" s="2">
        <f t="shared" si="62"/>
        <v>0.12293897920108784</v>
      </c>
      <c r="AN133" s="2">
        <f t="shared" si="86"/>
        <v>0</v>
      </c>
      <c r="AO133" s="2">
        <f t="shared" si="87"/>
        <v>4.8212708527842303E-3</v>
      </c>
      <c r="AP133" s="5">
        <f t="shared" si="88"/>
        <v>7.0188538871017003E-2</v>
      </c>
      <c r="AQ133" s="5">
        <f t="shared" si="89"/>
        <v>0.22324016162860763</v>
      </c>
      <c r="AR133" s="5">
        <f t="shared" si="90"/>
        <v>1.6653013203473785E-3</v>
      </c>
      <c r="AS133" s="5">
        <f t="shared" si="91"/>
        <v>0.70008472732724369</v>
      </c>
    </row>
    <row r="134" spans="1:45">
      <c r="A134">
        <f t="shared" si="92"/>
        <v>0.11900000000000009</v>
      </c>
      <c r="B134" s="7">
        <f t="shared" si="63"/>
        <v>0.11823496311010204</v>
      </c>
      <c r="C134" s="11">
        <f t="shared" si="93"/>
        <v>256.63712670261032</v>
      </c>
      <c r="D134" s="8">
        <f t="shared" si="64"/>
        <v>2.528376844494889E-4</v>
      </c>
      <c r="E134" s="2">
        <f t="shared" si="65"/>
        <v>2.5283768444948888E-2</v>
      </c>
      <c r="F134" s="7">
        <f t="shared" si="66"/>
        <v>0.58745743473325773</v>
      </c>
      <c r="G134" s="7">
        <f t="shared" si="67"/>
        <v>0.21362088535754822</v>
      </c>
      <c r="H134" s="7">
        <f t="shared" si="68"/>
        <v>0.14525227014755956</v>
      </c>
      <c r="I134" s="7">
        <f t="shared" si="69"/>
        <v>3.0431328036322366E-2</v>
      </c>
      <c r="J134" s="7">
        <f t="shared" si="94"/>
        <v>2.2985244040862635E-2</v>
      </c>
      <c r="K134" s="7">
        <f t="shared" si="70"/>
        <v>0.97701475595913734</v>
      </c>
      <c r="L134" s="7">
        <f t="shared" si="96"/>
        <v>0.12053348751418831</v>
      </c>
      <c r="M134" s="7">
        <f t="shared" si="71"/>
        <v>0.12053348751418831</v>
      </c>
      <c r="N134" s="7">
        <f t="shared" si="71"/>
        <v>0.23178206867196338</v>
      </c>
      <c r="O134" s="11">
        <f t="shared" si="95"/>
        <v>256.64172375141857</v>
      </c>
      <c r="P134" s="7">
        <f t="shared" si="72"/>
        <v>0.18109223041997716</v>
      </c>
      <c r="Q134" s="7">
        <f t="shared" si="97"/>
        <v>0.17663328939162007</v>
      </c>
      <c r="R134" s="7">
        <f t="shared" si="98"/>
        <v>0.17663328939162007</v>
      </c>
      <c r="S134" s="7">
        <f t="shared" si="99"/>
        <v>0.236658669771353</v>
      </c>
      <c r="T134" s="7">
        <f t="shared" si="100"/>
        <v>3.9706684163602035</v>
      </c>
      <c r="U134" s="7">
        <f t="shared" si="77"/>
        <v>4.3884636294584681E-2</v>
      </c>
      <c r="V134" s="2">
        <f t="shared" si="53"/>
        <v>0.79710893687943907</v>
      </c>
      <c r="W134" s="2">
        <f t="shared" si="54"/>
        <v>1.4621432935741778E-2</v>
      </c>
      <c r="X134" s="5">
        <f t="shared" si="55"/>
        <v>5.3168847039060996E-2</v>
      </c>
      <c r="Y134" s="5">
        <f t="shared" si="56"/>
        <v>0.10845703200732111</v>
      </c>
      <c r="Z134" s="5">
        <f t="shared" si="57"/>
        <v>7.5741593470628355E-3</v>
      </c>
      <c r="AA134" s="5">
        <f t="shared" si="78"/>
        <v>1.9069591791374147E-2</v>
      </c>
      <c r="AB134" s="11">
        <f t="shared" si="58"/>
        <v>556.86308720565876</v>
      </c>
      <c r="AC134" s="2">
        <f t="shared" si="101"/>
        <v>0.98517762721382662</v>
      </c>
      <c r="AD134" s="2">
        <f t="shared" si="102"/>
        <v>3.4335264711415261E-3</v>
      </c>
      <c r="AE134" s="5">
        <f t="shared" si="103"/>
        <v>4.1618502680503341E-4</v>
      </c>
      <c r="AF134" s="5">
        <f t="shared" si="104"/>
        <v>2.8298646849849314E-4</v>
      </c>
      <c r="AG134" s="5">
        <f t="shared" si="59"/>
        <v>1.0671762499233425E-2</v>
      </c>
      <c r="AH134" s="5">
        <f t="shared" si="83"/>
        <v>1.7912320494796853E-5</v>
      </c>
      <c r="AI134" s="11">
        <f t="shared" si="60"/>
        <v>15.471640224043096</v>
      </c>
      <c r="AJ134" s="2">
        <f t="shared" si="84"/>
        <v>4.4484522722633861E-2</v>
      </c>
      <c r="AK134" s="7">
        <f t="shared" si="85"/>
        <v>0.21386789770497047</v>
      </c>
      <c r="AL134" s="15">
        <f t="shared" si="61"/>
        <v>2.2007999999999983</v>
      </c>
      <c r="AM134" s="2">
        <f t="shared" si="62"/>
        <v>0.12288133011853938</v>
      </c>
      <c r="AN134" s="2">
        <f t="shared" si="86"/>
        <v>0</v>
      </c>
      <c r="AO134" s="2">
        <f t="shared" si="87"/>
        <v>4.8659522832994982E-3</v>
      </c>
      <c r="AP134" s="5">
        <f t="shared" si="88"/>
        <v>7.077748775708359E-2</v>
      </c>
      <c r="AQ134" s="5">
        <f t="shared" si="89"/>
        <v>0.22458520471582921</v>
      </c>
      <c r="AR134" s="5">
        <f t="shared" si="90"/>
        <v>1.680432560013648E-3</v>
      </c>
      <c r="AS134" s="5">
        <f t="shared" si="91"/>
        <v>0.69809092268377404</v>
      </c>
    </row>
    <row r="135" spans="1:45">
      <c r="A135">
        <f t="shared" si="92"/>
        <v>0.12000000000000009</v>
      </c>
      <c r="B135" s="7">
        <f t="shared" si="63"/>
        <v>0.11712960227272716</v>
      </c>
      <c r="C135" s="11">
        <f t="shared" si="93"/>
        <v>253.80220454545417</v>
      </c>
      <c r="D135" s="8">
        <f t="shared" si="64"/>
        <v>2.4999999999999968E-4</v>
      </c>
      <c r="E135" s="2">
        <f t="shared" si="65"/>
        <v>2.4999999999999967E-2</v>
      </c>
      <c r="F135" s="7">
        <f t="shared" si="66"/>
        <v>0.58801136363636364</v>
      </c>
      <c r="G135" s="7">
        <f t="shared" si="67"/>
        <v>0.2136363636363636</v>
      </c>
      <c r="H135" s="7">
        <f t="shared" si="68"/>
        <v>0.14492045454545449</v>
      </c>
      <c r="I135" s="7">
        <f t="shared" si="69"/>
        <v>3.045454545454546E-2</v>
      </c>
      <c r="J135" s="7">
        <f t="shared" si="94"/>
        <v>2.2727272727272707E-2</v>
      </c>
      <c r="K135" s="7">
        <f t="shared" si="70"/>
        <v>0.97727272727272729</v>
      </c>
      <c r="L135" s="7">
        <f t="shared" si="96"/>
        <v>0.11940232954545442</v>
      </c>
      <c r="M135" s="7">
        <f t="shared" si="71"/>
        <v>0.11940232954545442</v>
      </c>
      <c r="N135" s="7">
        <f t="shared" si="71"/>
        <v>0.22940232954545428</v>
      </c>
      <c r="O135" s="11">
        <f t="shared" si="95"/>
        <v>253.80674999999968</v>
      </c>
      <c r="P135" s="7">
        <f t="shared" si="72"/>
        <v>0.17958247159090895</v>
      </c>
      <c r="Q135" s="7">
        <f t="shared" si="97"/>
        <v>0.17506580056652452</v>
      </c>
      <c r="R135" s="7">
        <f t="shared" si="98"/>
        <v>0.17506580056652452</v>
      </c>
      <c r="S135" s="7">
        <f t="shared" si="99"/>
        <v>0.23519376212527834</v>
      </c>
      <c r="T135" s="7">
        <f t="shared" si="100"/>
        <v>3.9751369915792703</v>
      </c>
      <c r="U135" s="7">
        <f t="shared" si="77"/>
        <v>4.3598548955590392E-2</v>
      </c>
      <c r="V135" s="2">
        <f t="shared" si="53"/>
        <v>0.7956293680504366</v>
      </c>
      <c r="W135" s="2">
        <f t="shared" si="54"/>
        <v>1.4773866620730823E-2</v>
      </c>
      <c r="X135" s="5">
        <f t="shared" si="55"/>
        <v>5.3676431050292669E-2</v>
      </c>
      <c r="Y135" s="5">
        <f t="shared" si="56"/>
        <v>0.10923439231665674</v>
      </c>
      <c r="Z135" s="5">
        <f t="shared" si="57"/>
        <v>7.651746553977894E-3</v>
      </c>
      <c r="AA135" s="5">
        <f t="shared" si="78"/>
        <v>1.9034195407905193E-2</v>
      </c>
      <c r="AB135" s="11">
        <f t="shared" si="58"/>
        <v>557.14996908795138</v>
      </c>
      <c r="AC135" s="2">
        <f t="shared" si="101"/>
        <v>0.98500138392694447</v>
      </c>
      <c r="AD135" s="2">
        <f t="shared" si="102"/>
        <v>3.4751520416795322E-3</v>
      </c>
      <c r="AE135" s="5">
        <f t="shared" si="103"/>
        <v>4.2086422767787667E-4</v>
      </c>
      <c r="AF135" s="5">
        <f t="shared" si="104"/>
        <v>2.8549369657318937E-4</v>
      </c>
      <c r="AG135" s="5">
        <f t="shared" si="59"/>
        <v>1.0799196991053606E-2</v>
      </c>
      <c r="AH135" s="5">
        <f t="shared" si="83"/>
        <v>1.7909116071398997E-5</v>
      </c>
      <c r="AI135" s="11">
        <f t="shared" si="60"/>
        <v>15.662061752019111</v>
      </c>
      <c r="AJ135" s="2">
        <f t="shared" si="84"/>
        <v>4.4040193064383712E-2</v>
      </c>
      <c r="AK135" s="7">
        <f t="shared" si="85"/>
        <v>0.21173169742492171</v>
      </c>
      <c r="AL135" s="15">
        <f t="shared" si="61"/>
        <v>2.1839999999999984</v>
      </c>
      <c r="AM135" s="2">
        <f t="shared" si="62"/>
        <v>0.12282362184497821</v>
      </c>
      <c r="AN135" s="2">
        <f t="shared" si="86"/>
        <v>0</v>
      </c>
      <c r="AO135" s="2">
        <f t="shared" si="87"/>
        <v>4.9114873942919714E-3</v>
      </c>
      <c r="AP135" s="5">
        <f t="shared" si="88"/>
        <v>7.1377689061891236E-2</v>
      </c>
      <c r="AQ135" s="5">
        <f t="shared" si="89"/>
        <v>0.2259559461079465</v>
      </c>
      <c r="AR135" s="5">
        <f t="shared" si="90"/>
        <v>1.6958528961513171E-3</v>
      </c>
      <c r="AS135" s="5">
        <f t="shared" si="91"/>
        <v>0.69605902453971902</v>
      </c>
    </row>
    <row r="136" spans="1:45">
      <c r="A136">
        <f t="shared" si="92"/>
        <v>0.12100000000000009</v>
      </c>
      <c r="B136" s="7">
        <f t="shared" si="63"/>
        <v>0.116021726393629</v>
      </c>
      <c r="C136" s="11">
        <f t="shared" si="93"/>
        <v>250.96083205346949</v>
      </c>
      <c r="D136" s="8">
        <f t="shared" si="64"/>
        <v>2.4715585893060263E-4</v>
      </c>
      <c r="E136" s="2">
        <f t="shared" si="65"/>
        <v>2.4715585893060263E-2</v>
      </c>
      <c r="F136" s="7">
        <f t="shared" si="66"/>
        <v>0.58856655290102389</v>
      </c>
      <c r="G136" s="7">
        <f t="shared" si="67"/>
        <v>0.21365187713310577</v>
      </c>
      <c r="H136" s="7">
        <f t="shared" si="68"/>
        <v>0.14458788395904432</v>
      </c>
      <c r="I136" s="7">
        <f t="shared" si="69"/>
        <v>3.0477815699658708E-2</v>
      </c>
      <c r="J136" s="7">
        <f t="shared" si="94"/>
        <v>2.2468714448236612E-2</v>
      </c>
      <c r="K136" s="7">
        <f t="shared" si="70"/>
        <v>0.97753128555176327</v>
      </c>
      <c r="L136" s="7">
        <f t="shared" si="96"/>
        <v>0.11826859783845266</v>
      </c>
      <c r="M136" s="7">
        <f t="shared" si="71"/>
        <v>0.11826859783845266</v>
      </c>
      <c r="N136" s="7">
        <f t="shared" si="71"/>
        <v>0.22701717576791783</v>
      </c>
      <c r="O136" s="11">
        <f t="shared" si="95"/>
        <v>250.96532579635914</v>
      </c>
      <c r="P136" s="7">
        <f t="shared" si="72"/>
        <v>0.17806927758816826</v>
      </c>
      <c r="Q136" s="7">
        <f t="shared" si="97"/>
        <v>0.17349292032792635</v>
      </c>
      <c r="R136" s="7">
        <f t="shared" si="98"/>
        <v>0.17349292032792635</v>
      </c>
      <c r="S136" s="7">
        <f t="shared" si="99"/>
        <v>0.23371116093868852</v>
      </c>
      <c r="T136" s="7">
        <f t="shared" si="100"/>
        <v>3.9796146476545808</v>
      </c>
      <c r="U136" s="7">
        <f t="shared" si="77"/>
        <v>4.3310575284973729E-2</v>
      </c>
      <c r="V136" s="2">
        <f t="shared" si="53"/>
        <v>0.7941180339511309</v>
      </c>
      <c r="W136" s="2">
        <f t="shared" si="54"/>
        <v>1.4929572946446059E-2</v>
      </c>
      <c r="X136" s="5">
        <f t="shared" si="55"/>
        <v>5.4194912522326652E-2</v>
      </c>
      <c r="Y136" s="5">
        <f t="shared" si="56"/>
        <v>0.11002844198836947</v>
      </c>
      <c r="Z136" s="5">
        <f t="shared" si="57"/>
        <v>7.7309995019868563E-3</v>
      </c>
      <c r="AA136" s="5">
        <f t="shared" si="78"/>
        <v>1.8998039089739981E-2</v>
      </c>
      <c r="AB136" s="11">
        <f t="shared" si="58"/>
        <v>557.4371467112893</v>
      </c>
      <c r="AC136" s="2">
        <f t="shared" si="101"/>
        <v>0.98482074424557109</v>
      </c>
      <c r="AD136" s="2">
        <f t="shared" si="102"/>
        <v>3.5178159634208072E-3</v>
      </c>
      <c r="AE136" s="5">
        <f t="shared" si="103"/>
        <v>4.2566015136782156E-4</v>
      </c>
      <c r="AF136" s="5">
        <f t="shared" si="104"/>
        <v>2.8806346753329444E-4</v>
      </c>
      <c r="AG136" s="5">
        <f t="shared" si="59"/>
        <v>1.0929810340393555E-2</v>
      </c>
      <c r="AH136" s="5">
        <f t="shared" si="83"/>
        <v>1.7905831713555844E-5</v>
      </c>
      <c r="AI136" s="11">
        <f t="shared" si="60"/>
        <v>15.857229021684697</v>
      </c>
      <c r="AJ136" s="2">
        <f t="shared" si="84"/>
        <v>4.3595407015143001E-2</v>
      </c>
      <c r="AK136" s="7">
        <f t="shared" si="85"/>
        <v>0.20959330295741826</v>
      </c>
      <c r="AL136" s="15">
        <f t="shared" si="61"/>
        <v>2.1671999999999985</v>
      </c>
      <c r="AM136" s="2">
        <f t="shared" si="62"/>
        <v>0.12276585429665191</v>
      </c>
      <c r="AN136" s="2">
        <f t="shared" si="86"/>
        <v>0</v>
      </c>
      <c r="AO136" s="2">
        <f t="shared" si="87"/>
        <v>4.9579008872791454E-3</v>
      </c>
      <c r="AP136" s="5">
        <f t="shared" si="88"/>
        <v>7.1989468377773133E-2</v>
      </c>
      <c r="AQ136" s="5">
        <f t="shared" si="89"/>
        <v>0.22735312939362648</v>
      </c>
      <c r="AR136" s="5">
        <f t="shared" si="90"/>
        <v>1.7115706938591968E-3</v>
      </c>
      <c r="AS136" s="5">
        <f t="shared" si="91"/>
        <v>0.693987930647462</v>
      </c>
    </row>
    <row r="137" spans="1:45">
      <c r="A137">
        <f t="shared" si="92"/>
        <v>0.12200000000000009</v>
      </c>
      <c r="B137" s="7">
        <f t="shared" si="63"/>
        <v>0.11491132687927094</v>
      </c>
      <c r="C137" s="11">
        <f t="shared" si="93"/>
        <v>248.11298718678779</v>
      </c>
      <c r="D137" s="8">
        <f t="shared" si="64"/>
        <v>2.4430523917995411E-4</v>
      </c>
      <c r="E137" s="2">
        <f t="shared" si="65"/>
        <v>2.4430523917995411E-2</v>
      </c>
      <c r="F137" s="7">
        <f t="shared" si="66"/>
        <v>0.58912300683371299</v>
      </c>
      <c r="G137" s="7">
        <f t="shared" si="67"/>
        <v>0.21366742596810928</v>
      </c>
      <c r="H137" s="7">
        <f t="shared" si="68"/>
        <v>0.14425455580865598</v>
      </c>
      <c r="I137" s="7">
        <f t="shared" si="69"/>
        <v>3.0501138952164011E-2</v>
      </c>
      <c r="J137" s="7">
        <f t="shared" si="94"/>
        <v>2.2209567198177654E-2</v>
      </c>
      <c r="K137" s="7">
        <f t="shared" si="70"/>
        <v>0.97779043280182221</v>
      </c>
      <c r="L137" s="7">
        <f t="shared" si="96"/>
        <v>0.1171322835990887</v>
      </c>
      <c r="M137" s="7">
        <f t="shared" si="71"/>
        <v>0.1171322835990887</v>
      </c>
      <c r="N137" s="7">
        <f t="shared" si="71"/>
        <v>0.22462658883826853</v>
      </c>
      <c r="O137" s="11">
        <f t="shared" si="95"/>
        <v>248.11742910022744</v>
      </c>
      <c r="P137" s="7">
        <f t="shared" si="72"/>
        <v>0.17655263667425955</v>
      </c>
      <c r="Q137" s="7">
        <f t="shared" si="97"/>
        <v>0.1719146274276083</v>
      </c>
      <c r="R137" s="7">
        <f t="shared" si="98"/>
        <v>0.1719146274276083</v>
      </c>
      <c r="S137" s="7">
        <f t="shared" si="99"/>
        <v>0.23221062660495767</v>
      </c>
      <c r="T137" s="7">
        <f t="shared" si="100"/>
        <v>3.9841013744357276</v>
      </c>
      <c r="U137" s="7">
        <f t="shared" si="77"/>
        <v>4.3020702010597302E-2</v>
      </c>
      <c r="V137" s="2">
        <f t="shared" si="53"/>
        <v>0.79257390051520205</v>
      </c>
      <c r="W137" s="2">
        <f t="shared" si="54"/>
        <v>1.508865844834335E-2</v>
      </c>
      <c r="X137" s="5">
        <f t="shared" si="55"/>
        <v>5.4724646204141358E-2</v>
      </c>
      <c r="Y137" s="5">
        <f t="shared" si="56"/>
        <v>0.1108397243173021</v>
      </c>
      <c r="Z137" s="5">
        <f t="shared" si="57"/>
        <v>7.8119724165613327E-3</v>
      </c>
      <c r="AA137" s="5">
        <f t="shared" si="78"/>
        <v>1.8961098098449817E-2</v>
      </c>
      <c r="AB137" s="11">
        <f t="shared" si="58"/>
        <v>557.72462053321908</v>
      </c>
      <c r="AC137" s="2">
        <f t="shared" si="101"/>
        <v>0.98463554158973088</v>
      </c>
      <c r="AD137" s="2">
        <f t="shared" si="102"/>
        <v>3.5615575796313918E-3</v>
      </c>
      <c r="AE137" s="5">
        <f t="shared" si="103"/>
        <v>4.3057722051802731E-4</v>
      </c>
      <c r="AF137" s="5">
        <f t="shared" si="104"/>
        <v>2.9069815113710558E-4</v>
      </c>
      <c r="AG137" s="5">
        <f t="shared" si="59"/>
        <v>1.1063722994590082E-2</v>
      </c>
      <c r="AH137" s="5">
        <f t="shared" si="83"/>
        <v>1.7902464392540569E-5</v>
      </c>
      <c r="AI137" s="11">
        <f t="shared" si="60"/>
        <v>16.057321683864227</v>
      </c>
      <c r="AJ137" s="2">
        <f t="shared" si="84"/>
        <v>4.3150163931749037E-2</v>
      </c>
      <c r="AK137" s="7">
        <f t="shared" si="85"/>
        <v>0.2074527112103319</v>
      </c>
      <c r="AL137" s="15">
        <f t="shared" si="61"/>
        <v>2.1503999999999985</v>
      </c>
      <c r="AM137" s="2">
        <f t="shared" si="62"/>
        <v>0.12270802739002831</v>
      </c>
      <c r="AN137" s="2">
        <f t="shared" si="86"/>
        <v>0</v>
      </c>
      <c r="AO137" s="2">
        <f t="shared" si="87"/>
        <v>5.0052184260548404E-3</v>
      </c>
      <c r="AP137" s="5">
        <f t="shared" si="88"/>
        <v>7.2613163980890308E-2</v>
      </c>
      <c r="AQ137" s="5">
        <f t="shared" si="89"/>
        <v>0.22877752712889685</v>
      </c>
      <c r="AR137" s="5">
        <f t="shared" si="90"/>
        <v>1.7275946441082475E-3</v>
      </c>
      <c r="AS137" s="5">
        <f t="shared" si="91"/>
        <v>0.69187649582004973</v>
      </c>
    </row>
    <row r="138" spans="1:45">
      <c r="A138">
        <f t="shared" si="92"/>
        <v>0.1230000000000001</v>
      </c>
      <c r="B138" s="7">
        <f t="shared" si="63"/>
        <v>0.1137983950969212</v>
      </c>
      <c r="C138" s="11">
        <f t="shared" si="93"/>
        <v>245.25864780501666</v>
      </c>
      <c r="D138" s="8">
        <f t="shared" si="64"/>
        <v>2.4144811858608863E-4</v>
      </c>
      <c r="E138" s="2">
        <f t="shared" si="65"/>
        <v>2.4144811858608863E-2</v>
      </c>
      <c r="F138" s="7">
        <f t="shared" si="66"/>
        <v>0.58968072976054742</v>
      </c>
      <c r="G138" s="7">
        <f t="shared" si="67"/>
        <v>0.21368301026225767</v>
      </c>
      <c r="H138" s="7">
        <f t="shared" si="68"/>
        <v>0.14392046750285059</v>
      </c>
      <c r="I138" s="7">
        <f t="shared" si="69"/>
        <v>3.0524515393386548E-2</v>
      </c>
      <c r="J138" s="7">
        <f t="shared" si="94"/>
        <v>2.1949828962371701E-2</v>
      </c>
      <c r="K138" s="7">
        <f t="shared" si="70"/>
        <v>0.97805017103762826</v>
      </c>
      <c r="L138" s="7">
        <f t="shared" si="96"/>
        <v>0.11599337799315838</v>
      </c>
      <c r="M138" s="7">
        <f t="shared" si="71"/>
        <v>0.11599337799315838</v>
      </c>
      <c r="N138" s="7">
        <f t="shared" si="71"/>
        <v>0.22223055017103738</v>
      </c>
      <c r="O138" s="11">
        <f t="shared" si="95"/>
        <v>245.26303777080926</v>
      </c>
      <c r="P138" s="7">
        <f t="shared" si="72"/>
        <v>0.17503253705815269</v>
      </c>
      <c r="Q138" s="7">
        <f t="shared" si="97"/>
        <v>0.17033090051459968</v>
      </c>
      <c r="R138" s="7">
        <f t="shared" si="98"/>
        <v>0.17033090051459968</v>
      </c>
      <c r="S138" s="7">
        <f t="shared" si="99"/>
        <v>0.23069191543224404</v>
      </c>
      <c r="T138" s="7">
        <f t="shared" si="100"/>
        <v>3.9885971596186276</v>
      </c>
      <c r="U138" s="7">
        <f t="shared" si="77"/>
        <v>4.2728915749396502E-2</v>
      </c>
      <c r="V138" s="2">
        <f t="shared" si="53"/>
        <v>0.79099588830084222</v>
      </c>
      <c r="W138" s="2">
        <f t="shared" si="54"/>
        <v>1.5251234336722095E-2</v>
      </c>
      <c r="X138" s="5">
        <f t="shared" si="55"/>
        <v>5.5266002411325919E-2</v>
      </c>
      <c r="Y138" s="5">
        <f t="shared" si="56"/>
        <v>0.11166880643842053</v>
      </c>
      <c r="Z138" s="5">
        <f t="shared" si="57"/>
        <v>7.894721902621105E-3</v>
      </c>
      <c r="AA138" s="5">
        <f t="shared" si="78"/>
        <v>1.8923346610068004E-2</v>
      </c>
      <c r="AB138" s="11">
        <f t="shared" si="58"/>
        <v>558.01239101223166</v>
      </c>
      <c r="AC138" s="2">
        <f t="shared" si="101"/>
        <v>0.98444560085614874</v>
      </c>
      <c r="AD138" s="2">
        <f t="shared" si="102"/>
        <v>3.6064182466311076E-3</v>
      </c>
      <c r="AE138" s="5">
        <f t="shared" si="103"/>
        <v>4.3562008406243801E-4</v>
      </c>
      <c r="AF138" s="5">
        <f t="shared" si="104"/>
        <v>2.9340023839495095E-4</v>
      </c>
      <c r="AG138" s="5">
        <f t="shared" si="59"/>
        <v>1.1201061563838122E-2</v>
      </c>
      <c r="AH138" s="5">
        <f t="shared" si="83"/>
        <v>1.7899010924657259E-5</v>
      </c>
      <c r="AI138" s="11">
        <f t="shared" si="60"/>
        <v>16.262528572877944</v>
      </c>
      <c r="AJ138" s="2">
        <f t="shared" si="84"/>
        <v>4.2704463172933207E-2</v>
      </c>
      <c r="AK138" s="7">
        <f t="shared" si="85"/>
        <v>0.20530991910064039</v>
      </c>
      <c r="AL138" s="15">
        <f t="shared" si="61"/>
        <v>2.1335999999999986</v>
      </c>
      <c r="AM138" s="2">
        <f t="shared" si="62"/>
        <v>0.1226501410418213</v>
      </c>
      <c r="AN138" s="2">
        <f t="shared" si="86"/>
        <v>0</v>
      </c>
      <c r="AO138" s="2">
        <f t="shared" si="87"/>
        <v>5.0534666840082905E-3</v>
      </c>
      <c r="AP138" s="5">
        <f t="shared" si="88"/>
        <v>7.3249127454947563E-2</v>
      </c>
      <c r="AQ138" s="5">
        <f t="shared" si="89"/>
        <v>0.23022994226159035</v>
      </c>
      <c r="AR138" s="5">
        <f t="shared" si="90"/>
        <v>1.7439337797660502E-3</v>
      </c>
      <c r="AS138" s="5">
        <f t="shared" si="91"/>
        <v>0.68972352981968765</v>
      </c>
    </row>
    <row r="139" spans="1:45">
      <c r="A139">
        <f t="shared" si="92"/>
        <v>0.1240000000000001</v>
      </c>
      <c r="B139" s="7">
        <f t="shared" si="63"/>
        <v>0.11268292237442909</v>
      </c>
      <c r="C139" s="11">
        <f t="shared" si="93"/>
        <v>242.39779166666622</v>
      </c>
      <c r="D139" s="8">
        <f t="shared" si="64"/>
        <v>2.385844748858444E-4</v>
      </c>
      <c r="E139" s="2">
        <f t="shared" si="65"/>
        <v>2.3858447488584438E-2</v>
      </c>
      <c r="F139" s="7">
        <f t="shared" si="66"/>
        <v>0.59023972602739738</v>
      </c>
      <c r="G139" s="7">
        <f t="shared" si="67"/>
        <v>0.21369863013698628</v>
      </c>
      <c r="H139" s="7">
        <f t="shared" si="68"/>
        <v>0.14358561643835613</v>
      </c>
      <c r="I139" s="7">
        <f t="shared" si="69"/>
        <v>3.0547945205479456E-2</v>
      </c>
      <c r="J139" s="7">
        <f t="shared" si="94"/>
        <v>2.1689497716894955E-2</v>
      </c>
      <c r="K139" s="7">
        <f t="shared" si="70"/>
        <v>0.97831050228310512</v>
      </c>
      <c r="L139" s="7">
        <f t="shared" si="96"/>
        <v>0.11485187214611858</v>
      </c>
      <c r="M139" s="7">
        <f t="shared" si="71"/>
        <v>0.11485187214611858</v>
      </c>
      <c r="N139" s="7">
        <f t="shared" si="71"/>
        <v>0.2198290410958901</v>
      </c>
      <c r="O139" s="11">
        <f t="shared" si="95"/>
        <v>242.40212956620971</v>
      </c>
      <c r="P139" s="7">
        <f t="shared" si="72"/>
        <v>0.17350896689497702</v>
      </c>
      <c r="Q139" s="7">
        <f t="shared" si="97"/>
        <v>0.16874171813457456</v>
      </c>
      <c r="R139" s="7">
        <f t="shared" si="98"/>
        <v>0.16874171813457456</v>
      </c>
      <c r="S139" s="7">
        <f t="shared" si="99"/>
        <v>0.22915477955743341</v>
      </c>
      <c r="T139" s="7">
        <f t="shared" si="100"/>
        <v>3.9931019885966701</v>
      </c>
      <c r="U139" s="7">
        <f t="shared" si="77"/>
        <v>4.2435203006280529E-2</v>
      </c>
      <c r="V139" s="2">
        <f t="shared" si="53"/>
        <v>0.78938286997426887</v>
      </c>
      <c r="W139" s="2">
        <f t="shared" si="54"/>
        <v>1.541741675598828E-2</v>
      </c>
      <c r="X139" s="5">
        <f t="shared" si="55"/>
        <v>5.5819367889391833E-2</v>
      </c>
      <c r="Y139" s="5">
        <f t="shared" si="56"/>
        <v>0.11251628064896783</v>
      </c>
      <c r="Z139" s="5">
        <f t="shared" si="57"/>
        <v>7.9793070764963992E-3</v>
      </c>
      <c r="AA139" s="5">
        <f t="shared" si="78"/>
        <v>1.8884757654886824E-2</v>
      </c>
      <c r="AB139" s="11">
        <f t="shared" si="58"/>
        <v>558.30045860776454</v>
      </c>
      <c r="AC139" s="2">
        <f t="shared" si="101"/>
        <v>0.98425073786605266</v>
      </c>
      <c r="AD139" s="2">
        <f t="shared" si="102"/>
        <v>3.6524414642127518E-3</v>
      </c>
      <c r="AE139" s="5">
        <f t="shared" si="103"/>
        <v>4.4079363188642419E-4</v>
      </c>
      <c r="AF139" s="5">
        <f t="shared" si="104"/>
        <v>2.9617234942471321E-4</v>
      </c>
      <c r="AG139" s="5">
        <f t="shared" si="59"/>
        <v>1.1341959220462224E-2</v>
      </c>
      <c r="AH139" s="5">
        <f t="shared" si="83"/>
        <v>1.7895467961200965E-5</v>
      </c>
      <c r="AI139" s="11">
        <f t="shared" si="60"/>
        <v>16.473048300947351</v>
      </c>
      <c r="AJ139" s="2">
        <f t="shared" si="84"/>
        <v>4.2258304099534634E-2</v>
      </c>
      <c r="AK139" s="7">
        <f t="shared" si="85"/>
        <v>0.20316492355545496</v>
      </c>
      <c r="AL139" s="15">
        <f t="shared" si="61"/>
        <v>2.1167999999999987</v>
      </c>
      <c r="AM139" s="2">
        <f t="shared" si="62"/>
        <v>0.12259219516901848</v>
      </c>
      <c r="AN139" s="2">
        <f t="shared" si="86"/>
        <v>0</v>
      </c>
      <c r="AO139" s="2">
        <f t="shared" si="87"/>
        <v>5.1026733942632144E-3</v>
      </c>
      <c r="AP139" s="5">
        <f t="shared" si="88"/>
        <v>7.3897724352079946E-2</v>
      </c>
      <c r="AQ139" s="5">
        <f t="shared" si="89"/>
        <v>0.23171120964067937</v>
      </c>
      <c r="AR139" s="5">
        <f t="shared" si="90"/>
        <v>1.7605974925762641E-3</v>
      </c>
      <c r="AS139" s="5">
        <f t="shared" si="91"/>
        <v>0.6875277951204013</v>
      </c>
    </row>
    <row r="140" spans="1:45">
      <c r="A140">
        <f t="shared" si="92"/>
        <v>0.12500000000000008</v>
      </c>
      <c r="B140" s="7">
        <f t="shared" si="63"/>
        <v>0.1115648999999999</v>
      </c>
      <c r="C140" s="11">
        <f t="shared" si="93"/>
        <v>239.53039642857107</v>
      </c>
      <c r="D140" s="8">
        <f t="shared" si="64"/>
        <v>2.3571428571428544E-4</v>
      </c>
      <c r="E140" s="2">
        <f t="shared" si="65"/>
        <v>2.3571428571428545E-2</v>
      </c>
      <c r="F140" s="7">
        <f t="shared" si="66"/>
        <v>0.5908000000000001</v>
      </c>
      <c r="G140" s="7">
        <f t="shared" si="67"/>
        <v>0.21371428571428569</v>
      </c>
      <c r="H140" s="7">
        <f t="shared" si="68"/>
        <v>0.14324999999999999</v>
      </c>
      <c r="I140" s="7">
        <f t="shared" si="69"/>
        <v>3.0571428571428576E-2</v>
      </c>
      <c r="J140" s="7">
        <f t="shared" si="94"/>
        <v>2.1428571428571411E-2</v>
      </c>
      <c r="K140" s="7">
        <f t="shared" si="70"/>
        <v>0.97857142857142865</v>
      </c>
      <c r="L140" s="7">
        <f t="shared" si="96"/>
        <v>0.11370775714285704</v>
      </c>
      <c r="M140" s="7">
        <f t="shared" si="71"/>
        <v>0.11370775714285704</v>
      </c>
      <c r="N140" s="7">
        <f t="shared" si="71"/>
        <v>0.21742204285714264</v>
      </c>
      <c r="O140" s="11">
        <f t="shared" si="95"/>
        <v>239.53468214285687</v>
      </c>
      <c r="P140" s="7">
        <f t="shared" si="72"/>
        <v>0.17198191428571419</v>
      </c>
      <c r="Q140" s="7">
        <f t="shared" si="97"/>
        <v>0.16714705872924643</v>
      </c>
      <c r="R140" s="7">
        <f t="shared" si="98"/>
        <v>0.16714705872924643</v>
      </c>
      <c r="S140" s="7">
        <f t="shared" si="99"/>
        <v>0.22759896685790731</v>
      </c>
      <c r="T140" s="7">
        <f t="shared" si="100"/>
        <v>3.99761584430009</v>
      </c>
      <c r="U140" s="7">
        <f t="shared" si="77"/>
        <v>4.2139550173020679E-2</v>
      </c>
      <c r="V140" s="2">
        <f t="shared" si="53"/>
        <v>0.78773366762388219</v>
      </c>
      <c r="W140" s="2">
        <f t="shared" si="54"/>
        <v>1.5587327061365223E-2</v>
      </c>
      <c r="X140" s="5">
        <f t="shared" si="55"/>
        <v>5.638514673518321E-2</v>
      </c>
      <c r="Y140" s="5">
        <f t="shared" si="56"/>
        <v>0.1133827658195955</v>
      </c>
      <c r="Z140" s="5">
        <f t="shared" si="57"/>
        <v>8.0657897067708626E-3</v>
      </c>
      <c r="AA140" s="5">
        <f t="shared" si="78"/>
        <v>1.8845303053202932E-2</v>
      </c>
      <c r="AB140" s="11">
        <f t="shared" si="58"/>
        <v>558.58882378020439</v>
      </c>
      <c r="AC140" s="2">
        <f t="shared" si="101"/>
        <v>0.98405075876948389</v>
      </c>
      <c r="AD140" s="2">
        <f t="shared" si="102"/>
        <v>3.6996730163337114E-3</v>
      </c>
      <c r="AE140" s="5">
        <f t="shared" si="103"/>
        <v>4.461030106421665E-4</v>
      </c>
      <c r="AF140" s="5">
        <f t="shared" si="104"/>
        <v>2.9901724192609125E-4</v>
      </c>
      <c r="AG140" s="5">
        <f t="shared" si="59"/>
        <v>1.1486556129636536E-2</v>
      </c>
      <c r="AH140" s="5">
        <f t="shared" si="83"/>
        <v>1.7891831977626988E-5</v>
      </c>
      <c r="AI140" s="11">
        <f t="shared" si="60"/>
        <v>16.689089899373901</v>
      </c>
      <c r="AJ140" s="2">
        <f t="shared" si="84"/>
        <v>4.181168607473109E-2</v>
      </c>
      <c r="AK140" s="7">
        <f t="shared" si="85"/>
        <v>0.20101772151313024</v>
      </c>
      <c r="AL140" s="15">
        <f t="shared" si="61"/>
        <v>2.0999999999999988</v>
      </c>
      <c r="AM140" s="2">
        <f t="shared" si="62"/>
        <v>0.12253418968891118</v>
      </c>
      <c r="AN140" s="2">
        <f t="shared" si="86"/>
        <v>0</v>
      </c>
      <c r="AO140" s="2">
        <f t="shared" si="87"/>
        <v>5.1528674028348872E-3</v>
      </c>
      <c r="AP140" s="5">
        <f t="shared" si="88"/>
        <v>7.4559334893519569E-2</v>
      </c>
      <c r="AQ140" s="5">
        <f t="shared" si="89"/>
        <v>0.23322219761646046</v>
      </c>
      <c r="AR140" s="5">
        <f t="shared" si="90"/>
        <v>1.777595551160115E-3</v>
      </c>
      <c r="AS140" s="5">
        <f t="shared" si="91"/>
        <v>0.6852880045360249</v>
      </c>
    </row>
    <row r="141" spans="1:45">
      <c r="A141">
        <f t="shared" si="92"/>
        <v>0.12600000000000008</v>
      </c>
      <c r="B141" s="7">
        <f t="shared" si="63"/>
        <v>0.11044431922196785</v>
      </c>
      <c r="C141" s="11">
        <f t="shared" si="93"/>
        <v>236.65643964530855</v>
      </c>
      <c r="D141" s="8">
        <f t="shared" si="64"/>
        <v>2.3283752860411865E-4</v>
      </c>
      <c r="E141" s="2">
        <f t="shared" si="65"/>
        <v>2.3283752860411865E-2</v>
      </c>
      <c r="F141" s="7">
        <f t="shared" si="66"/>
        <v>0.59136155606407326</v>
      </c>
      <c r="G141" s="7">
        <f t="shared" si="67"/>
        <v>0.21372997711670477</v>
      </c>
      <c r="H141" s="7">
        <f t="shared" si="68"/>
        <v>0.14291361556064069</v>
      </c>
      <c r="I141" s="7">
        <f t="shared" si="69"/>
        <v>3.0594965675057213E-2</v>
      </c>
      <c r="J141" s="7">
        <f t="shared" si="94"/>
        <v>2.1167048054919889E-2</v>
      </c>
      <c r="K141" s="7">
        <f t="shared" si="70"/>
        <v>0.97883295194508024</v>
      </c>
      <c r="L141" s="7">
        <f t="shared" si="96"/>
        <v>0.11256102402745981</v>
      </c>
      <c r="M141" s="7">
        <f t="shared" si="71"/>
        <v>0.11256102402745981</v>
      </c>
      <c r="N141" s="7">
        <f t="shared" si="71"/>
        <v>0.21500953661327202</v>
      </c>
      <c r="O141" s="11">
        <f t="shared" si="95"/>
        <v>236.66067305491958</v>
      </c>
      <c r="P141" s="7">
        <f t="shared" si="72"/>
        <v>0.17045136727688776</v>
      </c>
      <c r="Q141" s="7">
        <f t="shared" si="97"/>
        <v>0.16554690063575769</v>
      </c>
      <c r="R141" s="7">
        <f t="shared" si="98"/>
        <v>0.16554690063575769</v>
      </c>
      <c r="S141" s="7">
        <f t="shared" si="99"/>
        <v>0.22602422086107141</v>
      </c>
      <c r="T141" s="7">
        <f t="shared" si="100"/>
        <v>4.0021387070224641</v>
      </c>
      <c r="U141" s="7">
        <f t="shared" si="77"/>
        <v>4.1841943527125759E-2</v>
      </c>
      <c r="V141" s="2">
        <f t="shared" si="53"/>
        <v>0.78604704989162488</v>
      </c>
      <c r="W141" s="2">
        <f t="shared" si="54"/>
        <v>1.5761092114437616E-2</v>
      </c>
      <c r="X141" s="5">
        <f t="shared" si="55"/>
        <v>5.6963761380999241E-2</v>
      </c>
      <c r="Y141" s="5">
        <f t="shared" si="56"/>
        <v>0.11426890890153824</v>
      </c>
      <c r="Z141" s="5">
        <f t="shared" si="57"/>
        <v>8.1542343647104942E-3</v>
      </c>
      <c r="AA141" s="5">
        <f t="shared" si="78"/>
        <v>1.8804953346689603E-2</v>
      </c>
      <c r="AB141" s="11">
        <f t="shared" si="58"/>
        <v>558.87748699089002</v>
      </c>
      <c r="AC141" s="2">
        <f t="shared" si="101"/>
        <v>0.98384545940206247</v>
      </c>
      <c r="AD141" s="2">
        <f t="shared" si="102"/>
        <v>3.7481611230365361E-3</v>
      </c>
      <c r="AE141" s="5">
        <f t="shared" si="103"/>
        <v>4.5155364082630342E-4</v>
      </c>
      <c r="AF141" s="5">
        <f t="shared" si="104"/>
        <v>3.0193782033121339E-4</v>
      </c>
      <c r="AG141" s="5">
        <f t="shared" si="59"/>
        <v>1.1634999914481609E-2</v>
      </c>
      <c r="AH141" s="5">
        <f t="shared" si="83"/>
        <v>1.7888099261855692E-5</v>
      </c>
      <c r="AI141" s="11">
        <f t="shared" si="60"/>
        <v>16.910873510841942</v>
      </c>
      <c r="AJ141" s="2">
        <f t="shared" si="84"/>
        <v>4.136460846428841E-2</v>
      </c>
      <c r="AK141" s="7">
        <f t="shared" si="85"/>
        <v>0.1988683099244635</v>
      </c>
      <c r="AL141" s="15">
        <f t="shared" si="61"/>
        <v>2.0831999999999988</v>
      </c>
      <c r="AM141" s="2">
        <f t="shared" si="62"/>
        <v>0.12247612451912686</v>
      </c>
      <c r="AN141" s="2">
        <f t="shared" si="86"/>
        <v>0</v>
      </c>
      <c r="AO141" s="2">
        <f t="shared" si="87"/>
        <v>5.204078725019344E-3</v>
      </c>
      <c r="AP141" s="5">
        <f t="shared" si="88"/>
        <v>7.5234354712865478E-2</v>
      </c>
      <c r="AQ141" s="5">
        <f t="shared" si="89"/>
        <v>0.23476380973803612</v>
      </c>
      <c r="AR141" s="5">
        <f t="shared" si="90"/>
        <v>1.7949381201124409E-3</v>
      </c>
      <c r="AS141" s="5">
        <f t="shared" si="91"/>
        <v>0.68300281870396651</v>
      </c>
    </row>
    <row r="142" spans="1:45">
      <c r="A142">
        <f t="shared" si="92"/>
        <v>0.12700000000000009</v>
      </c>
      <c r="B142" s="7">
        <f t="shared" si="63"/>
        <v>0.10932117124856805</v>
      </c>
      <c r="C142" s="11">
        <f t="shared" si="93"/>
        <v>233.77589876861362</v>
      </c>
      <c r="D142" s="8">
        <f t="shared" si="64"/>
        <v>2.2995418098510851E-4</v>
      </c>
      <c r="E142" s="2">
        <f t="shared" si="65"/>
        <v>2.2995418098510849E-2</v>
      </c>
      <c r="F142" s="7">
        <f t="shared" si="66"/>
        <v>0.59192439862542956</v>
      </c>
      <c r="G142" s="7">
        <f t="shared" si="67"/>
        <v>0.21374570446735391</v>
      </c>
      <c r="H142" s="7">
        <f t="shared" si="68"/>
        <v>0.14257646048109962</v>
      </c>
      <c r="I142" s="7">
        <f t="shared" si="69"/>
        <v>3.0618556701030933E-2</v>
      </c>
      <c r="J142" s="7">
        <f t="shared" si="94"/>
        <v>2.0904925544100783E-2</v>
      </c>
      <c r="K142" s="7">
        <f t="shared" si="70"/>
        <v>0.97909507445589927</v>
      </c>
      <c r="L142" s="7">
        <f t="shared" si="96"/>
        <v>0.11141166380297809</v>
      </c>
      <c r="M142" s="7">
        <f t="shared" si="71"/>
        <v>0.11141166380297809</v>
      </c>
      <c r="N142" s="7">
        <f t="shared" si="71"/>
        <v>0.21259150343642585</v>
      </c>
      <c r="O142" s="11">
        <f t="shared" si="95"/>
        <v>233.7800797537225</v>
      </c>
      <c r="P142" s="7">
        <f t="shared" si="72"/>
        <v>0.16891731386025188</v>
      </c>
      <c r="Q142" s="7">
        <f t="shared" si="97"/>
        <v>0.16394122208606599</v>
      </c>
      <c r="R142" s="7">
        <f t="shared" si="98"/>
        <v>0.16394122208606599</v>
      </c>
      <c r="S142" s="7">
        <f t="shared" si="99"/>
        <v>0.2244302806515785</v>
      </c>
      <c r="T142" s="7">
        <f t="shared" si="100"/>
        <v>4.006670554233124</v>
      </c>
      <c r="U142" s="7">
        <f t="shared" si="77"/>
        <v>4.1542369230704507E-2</v>
      </c>
      <c r="V142" s="2">
        <f t="shared" si="53"/>
        <v>0.78432172890685659</v>
      </c>
      <c r="W142" s="2">
        <f t="shared" si="54"/>
        <v>1.5938844599041175E-2</v>
      </c>
      <c r="X142" s="5">
        <f t="shared" si="55"/>
        <v>5.7555653646465081E-2</v>
      </c>
      <c r="Y142" s="5">
        <f t="shared" si="56"/>
        <v>0.11517538653754457</v>
      </c>
      <c r="Z142" s="5">
        <f t="shared" si="57"/>
        <v>8.2447085850482962E-3</v>
      </c>
      <c r="AA142" s="5">
        <f t="shared" si="78"/>
        <v>1.8763677725044427E-2</v>
      </c>
      <c r="AB142" s="11">
        <f t="shared" si="58"/>
        <v>559.1664487021136</v>
      </c>
      <c r="AC142" s="2">
        <f t="shared" si="101"/>
        <v>0.98363462458972373</v>
      </c>
      <c r="AD142" s="2">
        <f t="shared" si="102"/>
        <v>3.7979566046580852E-3</v>
      </c>
      <c r="AE142" s="5">
        <f t="shared" si="103"/>
        <v>4.5715123523896057E-4</v>
      </c>
      <c r="AF142" s="5">
        <f t="shared" si="104"/>
        <v>3.0493714569542867E-4</v>
      </c>
      <c r="AG142" s="5">
        <f t="shared" si="59"/>
        <v>1.1787446158782078E-2</v>
      </c>
      <c r="AH142" s="5">
        <f t="shared" si="83"/>
        <v>1.7884265901631351E-5</v>
      </c>
      <c r="AI142" s="11">
        <f t="shared" si="60"/>
        <v>17.138631137665723</v>
      </c>
      <c r="AJ142" s="2">
        <f t="shared" si="84"/>
        <v>4.0917070636830609E-2</v>
      </c>
      <c r="AK142" s="7">
        <f t="shared" si="85"/>
        <v>0.19671668575399331</v>
      </c>
      <c r="AL142" s="15">
        <f t="shared" si="61"/>
        <v>2.0663999999999985</v>
      </c>
      <c r="AM142" s="2">
        <f t="shared" si="62"/>
        <v>0.12241799957766421</v>
      </c>
      <c r="AN142" s="2">
        <f t="shared" si="86"/>
        <v>0</v>
      </c>
      <c r="AO142" s="2">
        <f t="shared" si="87"/>
        <v>5.2563386052462795E-3</v>
      </c>
      <c r="AP142" s="5">
        <f t="shared" si="88"/>
        <v>7.5923195645008656E-2</v>
      </c>
      <c r="AQ142" s="5">
        <f t="shared" si="89"/>
        <v>0.23633698655506413</v>
      </c>
      <c r="AR142" s="5">
        <f t="shared" si="90"/>
        <v>1.8126357802707056E-3</v>
      </c>
      <c r="AS142" s="5">
        <f t="shared" si="91"/>
        <v>0.68067084341441031</v>
      </c>
    </row>
    <row r="143" spans="1:45">
      <c r="A143">
        <f t="shared" si="92"/>
        <v>0.12800000000000009</v>
      </c>
      <c r="B143" s="7">
        <f t="shared" si="63"/>
        <v>0.10819544724770631</v>
      </c>
      <c r="C143" s="11">
        <f t="shared" si="93"/>
        <v>230.88875114678862</v>
      </c>
      <c r="D143" s="8">
        <f t="shared" si="64"/>
        <v>2.2706422018348594E-4</v>
      </c>
      <c r="E143" s="2">
        <f t="shared" si="65"/>
        <v>2.2706422018348594E-2</v>
      </c>
      <c r="F143" s="7">
        <f t="shared" si="66"/>
        <v>0.59248853211009178</v>
      </c>
      <c r="G143" s="7">
        <f t="shared" si="67"/>
        <v>0.21376146788990824</v>
      </c>
      <c r="H143" s="7">
        <f t="shared" si="68"/>
        <v>0.14223853211009171</v>
      </c>
      <c r="I143" s="7">
        <f t="shared" si="69"/>
        <v>3.0642201834862388E-2</v>
      </c>
      <c r="J143" s="7">
        <f t="shared" si="94"/>
        <v>2.0642201834862366E-2</v>
      </c>
      <c r="K143" s="7">
        <f t="shared" si="70"/>
        <v>0.97935779816513768</v>
      </c>
      <c r="L143" s="7">
        <f t="shared" si="96"/>
        <v>0.11025966743119253</v>
      </c>
      <c r="M143" s="7">
        <f t="shared" si="71"/>
        <v>0.11025966743119253</v>
      </c>
      <c r="N143" s="7">
        <f t="shared" si="71"/>
        <v>0.21016792431192632</v>
      </c>
      <c r="O143" s="11">
        <f t="shared" si="95"/>
        <v>230.89287958715565</v>
      </c>
      <c r="P143" s="7">
        <f t="shared" si="72"/>
        <v>0.16737974197247696</v>
      </c>
      <c r="Q143" s="7">
        <f t="shared" si="97"/>
        <v>0.16233000120632546</v>
      </c>
      <c r="R143" s="7">
        <f t="shared" si="98"/>
        <v>0.16233000120632546</v>
      </c>
      <c r="S143" s="7">
        <f t="shared" si="99"/>
        <v>0.22281688077617534</v>
      </c>
      <c r="T143" s="7">
        <f t="shared" si="100"/>
        <v>4.0112113603741175</v>
      </c>
      <c r="U143" s="7">
        <f t="shared" si="77"/>
        <v>4.124081332931466E-2</v>
      </c>
      <c r="V143" s="2">
        <f t="shared" ref="V143:V206" si="105">($D143*$B$2/$L143)</f>
        <v>0.78255635700670312</v>
      </c>
      <c r="W143" s="2">
        <f t="shared" ref="W143:W206" si="106">($F143*$B$3/$L143)</f>
        <v>1.6120723359151264E-2</v>
      </c>
      <c r="X143" s="5">
        <f t="shared" ref="X143:X206" si="107">($G143*$B$4/$L143)</f>
        <v>5.8161285863656154E-2</v>
      </c>
      <c r="Y143" s="5">
        <f t="shared" ref="Y143:Y206" si="108">($H143*$B$5/$L143)</f>
        <v>0.11610290678499462</v>
      </c>
      <c r="Z143" s="5">
        <f t="shared" ref="Z143:Z206" si="109">($I143*$B$6/$L143)</f>
        <v>8.3372830379661624E-3</v>
      </c>
      <c r="AA143" s="5">
        <f t="shared" si="78"/>
        <v>1.8721443947528789E-2</v>
      </c>
      <c r="AB143" s="11">
        <f t="shared" ref="AB143:AB206" si="110">Q143*V143/D143</f>
        <v>559.45570937712478</v>
      </c>
      <c r="AC143" s="2">
        <f t="shared" si="101"/>
        <v>0.98341802739644679</v>
      </c>
      <c r="AD143" s="2">
        <f t="shared" si="102"/>
        <v>3.8491130595028405E-3</v>
      </c>
      <c r="AE143" s="5">
        <f t="shared" si="103"/>
        <v>4.6290181895630787E-4</v>
      </c>
      <c r="AF143" s="5">
        <f t="shared" si="104"/>
        <v>3.080184463990814E-4</v>
      </c>
      <c r="AG143" s="5">
        <f t="shared" ref="AG143:AG206" si="111">(I143*$C$6/$O143)</f>
        <v>1.1944058950924135E-2</v>
      </c>
      <c r="AH143" s="5">
        <f t="shared" si="83"/>
        <v>1.7880327770844495E-5</v>
      </c>
      <c r="AI143" s="11">
        <f t="shared" ref="AI143:AI206" si="112">0.001*T143*AC143/D143</f>
        <v>17.372607451326779</v>
      </c>
      <c r="AJ143" s="2">
        <f t="shared" si="84"/>
        <v>4.0469071964132367E-2</v>
      </c>
      <c r="AK143" s="7">
        <f t="shared" si="85"/>
        <v>0.19456284598140558</v>
      </c>
      <c r="AL143" s="15">
        <f t="shared" ref="AL143:AL206" si="113">AL$3-AL$3*A143/AL$6</f>
        <v>2.0495999999999985</v>
      </c>
      <c r="AM143" s="2">
        <f t="shared" ref="AM143:AM206" si="114">AM$9+AK143*(EXP(0.00000000001666*1600000000)-1)</f>
        <v>0.12235981478293111</v>
      </c>
      <c r="AN143" s="2">
        <f t="shared" si="86"/>
        <v>0</v>
      </c>
      <c r="AO143" s="2">
        <f t="shared" si="87"/>
        <v>5.3096795806464809E-3</v>
      </c>
      <c r="AP143" s="5">
        <f t="shared" si="88"/>
        <v>7.66262865640185E-2</v>
      </c>
      <c r="AQ143" s="5">
        <f t="shared" si="89"/>
        <v>0.23794270753132477</v>
      </c>
      <c r="AR143" s="5">
        <f t="shared" si="90"/>
        <v>1.83069955024193E-3</v>
      </c>
      <c r="AS143" s="5">
        <f t="shared" si="91"/>
        <v>0.67829062677376828</v>
      </c>
    </row>
    <row r="144" spans="1:45">
      <c r="A144">
        <f t="shared" si="92"/>
        <v>0.12900000000000009</v>
      </c>
      <c r="B144" s="7">
        <f t="shared" ref="B144:B207" si="115">(B$9-B$10*A144)/(1-A144)</f>
        <v>0.10706713834672778</v>
      </c>
      <c r="C144" s="11">
        <f t="shared" si="93"/>
        <v>227.99497402410987</v>
      </c>
      <c r="D144" s="8">
        <f t="shared" ref="D144:D207" si="116">($G$2-$A144*$H$2)/(1-$A144)</f>
        <v>2.2416762342135449E-4</v>
      </c>
      <c r="E144" s="2">
        <f t="shared" ref="E144:E207" si="117">100*D144</f>
        <v>2.2416762342135448E-2</v>
      </c>
      <c r="F144" s="7">
        <f t="shared" ref="F144:F207" si="118">($G$3-$A144*$H$3)/(1-$A144)</f>
        <v>0.59305396096440877</v>
      </c>
      <c r="G144" s="7">
        <f t="shared" ref="G144:G207" si="119">($G$4-$A144*$H$4)/(1-$A144)</f>
        <v>0.21377726750861076</v>
      </c>
      <c r="H144" s="7">
        <f t="shared" ref="H144:H207" si="120">($G$5-$A144*$H$5)/(1-$A144)</f>
        <v>0.14189982778415611</v>
      </c>
      <c r="I144" s="7">
        <f t="shared" ref="I144:I207" si="121">($G$6-$A144*$H$6)/(1-$A144)</f>
        <v>3.0665901262916195E-2</v>
      </c>
      <c r="J144" s="7">
        <f t="shared" si="94"/>
        <v>2.0378874856486779E-2</v>
      </c>
      <c r="K144" s="7">
        <f t="shared" ref="K144:K207" si="122">SUM(D144,F144:I144)</f>
        <v>0.97962112514351318</v>
      </c>
      <c r="L144" s="7">
        <f t="shared" si="96"/>
        <v>0.10910502583237648</v>
      </c>
      <c r="M144" s="7">
        <f t="shared" ref="M144:N207" si="123">$D144*M$2+$F144*M$3+$G144*M$4+$H144*M$5+$I144*M$6+$J144*M$7</f>
        <v>0.10910502583237648</v>
      </c>
      <c r="N144" s="7">
        <f t="shared" si="123"/>
        <v>0.20773878013777244</v>
      </c>
      <c r="O144" s="11">
        <f t="shared" si="95"/>
        <v>227.99904979908121</v>
      </c>
      <c r="P144" s="7">
        <f t="shared" ref="P144:P207" si="124">$D144*D$2+$F144*D$3+$G144*D$4+$H144*D$5+$I144*D$6+$J144*D$7</f>
        <v>0.16583863949483341</v>
      </c>
      <c r="Q144" s="7">
        <f t="shared" ref="Q144:Q175" si="125">J$2*L144/(L144+$A144*(1-L144))</f>
        <v>0.16071321601626387</v>
      </c>
      <c r="R144" s="7">
        <f t="shared" ref="R144:R175" si="126">$J$2*M144/(M144+$A144*(1-M144))</f>
        <v>0.16071321601626387</v>
      </c>
      <c r="S144" s="7">
        <f t="shared" ref="S144:S175" si="127">$J$2*N144/(N144+$A144*(1-N144))</f>
        <v>0.22118375114610497</v>
      </c>
      <c r="T144" s="7">
        <f t="shared" ref="T144:T175" si="128">K$2*O144/(O144+A144*(1-O144))</f>
        <v>4.0157610966402624</v>
      </c>
      <c r="U144" s="7">
        <f t="shared" ref="U144:U207" si="129">L$2*P144/(P144+$A144*(1-P144))</f>
        <v>4.0937261750798738E-2</v>
      </c>
      <c r="V144" s="2">
        <f t="shared" si="105"/>
        <v>0.78074952322532498</v>
      </c>
      <c r="W144" s="2">
        <f t="shared" si="106"/>
        <v>1.6306873760578565E-2</v>
      </c>
      <c r="X144" s="5">
        <f t="shared" si="107"/>
        <v>5.8781142081497005E-2</v>
      </c>
      <c r="Y144" s="5">
        <f t="shared" si="108"/>
        <v>0.1170522109604259</v>
      </c>
      <c r="Z144" s="5">
        <f t="shared" si="109"/>
        <v>8.4320317131943365E-3</v>
      </c>
      <c r="AA144" s="5">
        <f t="shared" ref="AA144:AA207" si="130">($J144*$B$7/$L144)</f>
        <v>1.8678218258979074E-2</v>
      </c>
      <c r="AB144" s="11">
        <f t="shared" si="110"/>
        <v>559.74526948013136</v>
      </c>
      <c r="AC144" s="2">
        <f t="shared" ref="AC144:AC175" si="131">(D144*$C$2/$O144)</f>
        <v>0.98319542830944662</v>
      </c>
      <c r="AD144" s="2">
        <f t="shared" ref="AD144:AD175" si="132">(F144*$C$3/$O144)</f>
        <v>3.9016870562861355E-3</v>
      </c>
      <c r="AE144" s="5">
        <f t="shared" ref="AE144:AE175" si="133">(G144*$C$4/$O144)</f>
        <v>4.6881175096342932E-4</v>
      </c>
      <c r="AF144" s="5">
        <f t="shared" ref="AF144:AF175" si="134">(H144*$C$5/$O144)</f>
        <v>3.1118512973892214E-4</v>
      </c>
      <c r="AG144" s="5">
        <f t="shared" si="111"/>
        <v>1.2105011473050356E-2</v>
      </c>
      <c r="AH144" s="5">
        <f t="shared" ref="AH144:AH207" si="135">(J144*$C$7/$O144)</f>
        <v>1.7876280514717218E-5</v>
      </c>
      <c r="AI144" s="11">
        <f t="shared" si="112"/>
        <v>17.613060669239879</v>
      </c>
      <c r="AJ144" s="2">
        <f t="shared" ref="AJ144:AJ207" si="136">Q144/T144</f>
        <v>4.0020611821435952E-2</v>
      </c>
      <c r="AK144" s="7">
        <f t="shared" ref="AK144:AK207" si="137">0.625*AJ144/0.13</f>
        <v>0.19240678760305746</v>
      </c>
      <c r="AL144" s="15">
        <f t="shared" si="113"/>
        <v>2.0327999999999986</v>
      </c>
      <c r="AM144" s="2">
        <f t="shared" si="114"/>
        <v>0.12230157005378579</v>
      </c>
      <c r="AN144" s="2">
        <f t="shared" ref="AN144:AN207" si="138">($D144*$D$2/$P144)</f>
        <v>0</v>
      </c>
      <c r="AO144" s="2">
        <f t="shared" ref="AO144:AO207" si="139">($F144*$D$3/$P144)</f>
        <v>5.3641355486055316E-3</v>
      </c>
      <c r="AP144" s="5">
        <f t="shared" ref="AP144:AP207" si="140">($G144*$D$4/$P144)</f>
        <v>7.7344074273572719E-2</v>
      </c>
      <c r="AQ144" s="5">
        <f t="shared" ref="AQ144:AQ207" si="141">($H144*$D$5/$P144)</f>
        <v>0.23958199307828701</v>
      </c>
      <c r="AR144" s="5">
        <f t="shared" ref="AR144:AR207" si="142">($I144*$D$6/$P144)</f>
        <v>1.8491409092795635E-3</v>
      </c>
      <c r="AS144" s="5">
        <f t="shared" ref="AS144:AS207" si="143">($J144*$D$7/$P144)</f>
        <v>0.67586065619025526</v>
      </c>
    </row>
    <row r="145" spans="1:45">
      <c r="A145">
        <f t="shared" ref="A145:A208" si="144">A144+0.001</f>
        <v>0.13000000000000009</v>
      </c>
      <c r="B145" s="7">
        <f t="shared" si="115"/>
        <v>0.1059362356321838</v>
      </c>
      <c r="C145" s="11">
        <f t="shared" ref="C145:C208" si="145">(C$9-C$10*A145)/(1-A145)</f>
        <v>225.09454454022952</v>
      </c>
      <c r="D145" s="8">
        <f t="shared" si="116"/>
        <v>2.2126436781609162E-4</v>
      </c>
      <c r="E145" s="2">
        <f t="shared" si="117"/>
        <v>2.2126436781609162E-2</v>
      </c>
      <c r="F145" s="7">
        <f t="shared" si="118"/>
        <v>0.59362068965517245</v>
      </c>
      <c r="G145" s="7">
        <f t="shared" si="119"/>
        <v>0.21379310344827582</v>
      </c>
      <c r="H145" s="7">
        <f t="shared" si="120"/>
        <v>0.14156034482758617</v>
      </c>
      <c r="I145" s="7">
        <f t="shared" si="121"/>
        <v>3.0689655172413798E-2</v>
      </c>
      <c r="J145" s="7">
        <f t="shared" ref="J145:J208" si="146">($G$7-$A145*$H$7)/(1-$A145)</f>
        <v>2.0114942528735615E-2</v>
      </c>
      <c r="K145" s="7">
        <f t="shared" si="122"/>
        <v>0.97988505747126442</v>
      </c>
      <c r="L145" s="7">
        <f t="shared" si="96"/>
        <v>0.10794772988505735</v>
      </c>
      <c r="M145" s="7">
        <f t="shared" si="123"/>
        <v>0.10794772988505735</v>
      </c>
      <c r="N145" s="7">
        <f t="shared" si="123"/>
        <v>0.20530405172413765</v>
      </c>
      <c r="O145" s="11">
        <f t="shared" ref="O145:O208" si="147">$D145*C$2+$F145*C$3+$G145*C$4+$H145*C$5+$I145*C$6+$J145*C$7</f>
        <v>225.09856752873529</v>
      </c>
      <c r="P145" s="7">
        <f t="shared" si="124"/>
        <v>0.16429399425287344</v>
      </c>
      <c r="Q145" s="7">
        <f t="shared" si="125"/>
        <v>0.15909084442855562</v>
      </c>
      <c r="R145" s="7">
        <f t="shared" si="126"/>
        <v>0.15909084442855562</v>
      </c>
      <c r="S145" s="7">
        <f t="shared" si="127"/>
        <v>0.21953061693698786</v>
      </c>
      <c r="T145" s="7">
        <f t="shared" si="128"/>
        <v>4.0203197307405798</v>
      </c>
      <c r="U145" s="7">
        <f t="shared" si="129"/>
        <v>4.0631700304106191E-2</v>
      </c>
      <c r="V145" s="2">
        <f t="shared" si="105"/>
        <v>0.7788997495328861</v>
      </c>
      <c r="W145" s="2">
        <f t="shared" si="106"/>
        <v>1.6497448078452208E-2</v>
      </c>
      <c r="X145" s="5">
        <f t="shared" si="107"/>
        <v>5.9415729356028846E-2</v>
      </c>
      <c r="Y145" s="5">
        <f t="shared" si="108"/>
        <v>0.11802407561556649</v>
      </c>
      <c r="Z145" s="5">
        <f t="shared" si="109"/>
        <v>8.5290321172364018E-3</v>
      </c>
      <c r="AA145" s="5">
        <f t="shared" si="130"/>
        <v>1.8633965299829823E-2</v>
      </c>
      <c r="AB145" s="11">
        <f t="shared" si="110"/>
        <v>560.0351294763035</v>
      </c>
      <c r="AC145" s="2">
        <f t="shared" si="131"/>
        <v>0.98296657435567991</v>
      </c>
      <c r="AD145" s="2">
        <f t="shared" si="132"/>
        <v>3.9557383427999354E-3</v>
      </c>
      <c r="AE145" s="5">
        <f t="shared" si="133"/>
        <v>4.7488774761079663E-4</v>
      </c>
      <c r="AF145" s="5">
        <f t="shared" si="134"/>
        <v>3.1444079449664884E-4</v>
      </c>
      <c r="AG145" s="5">
        <f t="shared" si="111"/>
        <v>1.2270486639878977E-2</v>
      </c>
      <c r="AH145" s="5">
        <f t="shared" si="135"/>
        <v>1.7872119533739648E-5</v>
      </c>
      <c r="AI145" s="11">
        <f t="shared" si="112"/>
        <v>17.860263505352425</v>
      </c>
      <c r="AJ145" s="2">
        <f t="shared" si="136"/>
        <v>3.9571689587795451E-2</v>
      </c>
      <c r="AK145" s="7">
        <f t="shared" si="137"/>
        <v>0.19024850763363196</v>
      </c>
      <c r="AL145" s="15">
        <f t="shared" si="113"/>
        <v>2.0159999999999987</v>
      </c>
      <c r="AM145" s="2">
        <f t="shared" si="114"/>
        <v>0.12224326530958157</v>
      </c>
      <c r="AN145" s="2">
        <f t="shared" si="138"/>
        <v>0</v>
      </c>
      <c r="AO145" s="2">
        <f t="shared" si="139"/>
        <v>5.4197418385984941E-3</v>
      </c>
      <c r="AP145" s="5">
        <f t="shared" si="140"/>
        <v>7.807702445381505E-2</v>
      </c>
      <c r="AQ145" s="5">
        <f t="shared" si="141"/>
        <v>0.24125590671754513</v>
      </c>
      <c r="AR145" s="5">
        <f t="shared" si="142"/>
        <v>1.867971821610092E-3</v>
      </c>
      <c r="AS145" s="5">
        <f t="shared" si="143"/>
        <v>0.67337935516843139</v>
      </c>
    </row>
    <row r="146" spans="1:45">
      <c r="A146">
        <f t="shared" si="144"/>
        <v>0.13100000000000009</v>
      </c>
      <c r="B146" s="7">
        <f t="shared" si="115"/>
        <v>0.10480273014959714</v>
      </c>
      <c r="C146" s="11">
        <f t="shared" si="145"/>
        <v>222.18743972957381</v>
      </c>
      <c r="D146" s="8">
        <f t="shared" si="116"/>
        <v>2.1835443037974652E-4</v>
      </c>
      <c r="E146" s="2">
        <f t="shared" si="117"/>
        <v>2.1835443037974651E-2</v>
      </c>
      <c r="F146" s="7">
        <f t="shared" si="118"/>
        <v>0.59418872266973533</v>
      </c>
      <c r="G146" s="7">
        <f t="shared" si="119"/>
        <v>0.21380897583429226</v>
      </c>
      <c r="H146" s="7">
        <f t="shared" si="120"/>
        <v>0.14122008055235902</v>
      </c>
      <c r="I146" s="7">
        <f t="shared" si="121"/>
        <v>3.0713463751438436E-2</v>
      </c>
      <c r="J146" s="7">
        <f t="shared" si="146"/>
        <v>1.9850402761795147E-2</v>
      </c>
      <c r="K146" s="7">
        <f t="shared" si="122"/>
        <v>0.98014959723820483</v>
      </c>
      <c r="L146" s="7">
        <f t="shared" si="96"/>
        <v>0.10678777042577663</v>
      </c>
      <c r="M146" s="7">
        <f t="shared" si="123"/>
        <v>0.10678777042577663</v>
      </c>
      <c r="N146" s="7">
        <f t="shared" si="123"/>
        <v>0.2028637197928651</v>
      </c>
      <c r="O146" s="11">
        <f t="shared" si="147"/>
        <v>222.19140981012632</v>
      </c>
      <c r="P146" s="7">
        <f t="shared" si="124"/>
        <v>0.16274579401611036</v>
      </c>
      <c r="Q146" s="7">
        <f t="shared" si="125"/>
        <v>0.15746286424819039</v>
      </c>
      <c r="R146" s="7">
        <f t="shared" si="126"/>
        <v>0.15746286424819039</v>
      </c>
      <c r="S146" s="7">
        <f t="shared" si="127"/>
        <v>0.21785719848610874</v>
      </c>
      <c r="T146" s="7">
        <f t="shared" si="128"/>
        <v>4.0248872266392945</v>
      </c>
      <c r="U146" s="7">
        <f t="shared" si="129"/>
        <v>4.0324114678101784E-2</v>
      </c>
      <c r="V146" s="2">
        <f t="shared" si="105"/>
        <v>0.77700548680315085</v>
      </c>
      <c r="W146" s="2">
        <f t="shared" si="106"/>
        <v>1.6692605912661015E-2</v>
      </c>
      <c r="X146" s="5">
        <f t="shared" si="107"/>
        <v>6.006557913377391E-2</v>
      </c>
      <c r="Y146" s="5">
        <f t="shared" si="108"/>
        <v>0.11901931465594487</v>
      </c>
      <c r="Z146" s="5">
        <f t="shared" si="109"/>
        <v>8.6283654848246828E-3</v>
      </c>
      <c r="AA146" s="5">
        <f t="shared" si="130"/>
        <v>1.8588648009644767E-2</v>
      </c>
      <c r="AB146" s="11">
        <f t="shared" si="110"/>
        <v>560.32528983177508</v>
      </c>
      <c r="AC146" s="2">
        <f t="shared" si="131"/>
        <v>0.9827311981428144</v>
      </c>
      <c r="AD146" s="2">
        <f t="shared" si="132"/>
        <v>4.0113300724193115E-3</v>
      </c>
      <c r="AE146" s="5">
        <f t="shared" si="133"/>
        <v>4.8113690807624545E-4</v>
      </c>
      <c r="AF146" s="5">
        <f t="shared" si="134"/>
        <v>3.1778924458204447E-4</v>
      </c>
      <c r="AG146" s="5">
        <f t="shared" si="111"/>
        <v>1.2440677792141544E-2</v>
      </c>
      <c r="AH146" s="5">
        <f t="shared" si="135"/>
        <v>1.7867839966232999E-5</v>
      </c>
      <c r="AI146" s="11">
        <f t="shared" si="112"/>
        <v>18.114504201934547</v>
      </c>
      <c r="AJ146" s="2">
        <f t="shared" si="136"/>
        <v>3.912230464645066E-2</v>
      </c>
      <c r="AK146" s="7">
        <f t="shared" si="137"/>
        <v>0.18808800310793586</v>
      </c>
      <c r="AL146" s="15">
        <f t="shared" si="113"/>
        <v>1.9991999999999988</v>
      </c>
      <c r="AM146" s="2">
        <f t="shared" si="114"/>
        <v>0.12218490047021539</v>
      </c>
      <c r="AN146" s="2">
        <f t="shared" si="138"/>
        <v>0</v>
      </c>
      <c r="AO146" s="2">
        <f t="shared" si="139"/>
        <v>5.4765352886254866E-3</v>
      </c>
      <c r="AP146" s="5">
        <f t="shared" si="140"/>
        <v>7.8825622668857578E-2</v>
      </c>
      <c r="AQ146" s="5">
        <f t="shared" si="141"/>
        <v>0.24296555738175493</v>
      </c>
      <c r="AR146" s="5">
        <f t="shared" si="142"/>
        <v>1.8872047623177334E-3</v>
      </c>
      <c r="AS146" s="5">
        <f t="shared" si="143"/>
        <v>0.67084507989844422</v>
      </c>
    </row>
    <row r="147" spans="1:45">
      <c r="A147">
        <f t="shared" si="144"/>
        <v>0.13200000000000009</v>
      </c>
      <c r="B147" s="7">
        <f t="shared" si="115"/>
        <v>0.10366661290322571</v>
      </c>
      <c r="C147" s="11">
        <f t="shared" si="145"/>
        <v>219.27363652073691</v>
      </c>
      <c r="D147" s="8">
        <f t="shared" si="116"/>
        <v>2.1543778801843289E-4</v>
      </c>
      <c r="E147" s="2">
        <f t="shared" si="117"/>
        <v>2.1543778801843289E-2</v>
      </c>
      <c r="F147" s="7">
        <f t="shared" si="118"/>
        <v>0.59475806451612911</v>
      </c>
      <c r="G147" s="7">
        <f t="shared" si="119"/>
        <v>0.21382488479262668</v>
      </c>
      <c r="H147" s="7">
        <f t="shared" si="120"/>
        <v>0.1408790322580645</v>
      </c>
      <c r="I147" s="7">
        <f t="shared" si="121"/>
        <v>3.0737327188940095E-2</v>
      </c>
      <c r="J147" s="7">
        <f t="shared" si="146"/>
        <v>1.9585253456221179E-2</v>
      </c>
      <c r="K147" s="7">
        <f t="shared" si="122"/>
        <v>0.98041474654377891</v>
      </c>
      <c r="L147" s="7">
        <f t="shared" ref="L147:L210" si="148">$D147*B$2+$F147*B$3+$G147*B$4+$H147*B$5+$I147*B$6+$J147*B$7</f>
        <v>0.10562513824884781</v>
      </c>
      <c r="M147" s="7">
        <f t="shared" si="123"/>
        <v>0.10562513824884781</v>
      </c>
      <c r="N147" s="7">
        <f t="shared" si="123"/>
        <v>0.20041776497695826</v>
      </c>
      <c r="O147" s="11">
        <f t="shared" si="147"/>
        <v>219.27755357142831</v>
      </c>
      <c r="P147" s="7">
        <f t="shared" si="124"/>
        <v>0.16119402649769576</v>
      </c>
      <c r="Q147" s="7">
        <f t="shared" si="125"/>
        <v>0.15582925317183688</v>
      </c>
      <c r="R147" s="7">
        <f t="shared" si="126"/>
        <v>0.15582925317183688</v>
      </c>
      <c r="S147" s="7">
        <f t="shared" si="127"/>
        <v>0.21616321118702758</v>
      </c>
      <c r="T147" s="7">
        <f t="shared" si="128"/>
        <v>4.0294635442743072</v>
      </c>
      <c r="U147" s="7">
        <f t="shared" si="129"/>
        <v>4.0014490440360012E-2</v>
      </c>
      <c r="V147" s="2">
        <f t="shared" si="105"/>
        <v>0.77506511048658933</v>
      </c>
      <c r="W147" s="2">
        <f t="shared" si="106"/>
        <v>1.6892514633635055E-2</v>
      </c>
      <c r="X147" s="5">
        <f t="shared" si="107"/>
        <v>6.0731248736129104E-2</v>
      </c>
      <c r="Y147" s="5">
        <f t="shared" si="108"/>
        <v>0.12003878161422536</v>
      </c>
      <c r="Z147" s="5">
        <f t="shared" si="109"/>
        <v>8.73011700581856E-3</v>
      </c>
      <c r="AA147" s="5">
        <f t="shared" si="130"/>
        <v>1.8542227523602624E-2</v>
      </c>
      <c r="AB147" s="11">
        <f t="shared" si="110"/>
        <v>560.6157510136461</v>
      </c>
      <c r="AC147" s="2">
        <f t="shared" si="131"/>
        <v>0.98248901681701473</v>
      </c>
      <c r="AD147" s="2">
        <f t="shared" si="132"/>
        <v>4.0685290502549569E-3</v>
      </c>
      <c r="AE147" s="5">
        <f t="shared" si="133"/>
        <v>4.8756674203539611E-4</v>
      </c>
      <c r="AF147" s="5">
        <f t="shared" si="134"/>
        <v>3.2123450385945231E-4</v>
      </c>
      <c r="AG147" s="5">
        <f t="shared" si="111"/>
        <v>1.2615789450165877E-2</v>
      </c>
      <c r="AH147" s="5">
        <f t="shared" si="135"/>
        <v>1.7863436669400276E-5</v>
      </c>
      <c r="AI147" s="11">
        <f t="shared" si="112"/>
        <v>18.376087650766927</v>
      </c>
      <c r="AJ147" s="2">
        <f t="shared" si="136"/>
        <v>3.8672456385233582E-2</v>
      </c>
      <c r="AK147" s="7">
        <f t="shared" si="137"/>
        <v>0.18592527108285375</v>
      </c>
      <c r="AL147" s="15">
        <f t="shared" si="113"/>
        <v>1.9823999999999984</v>
      </c>
      <c r="AM147" s="2">
        <f t="shared" si="114"/>
        <v>0.12212647545618062</v>
      </c>
      <c r="AN147" s="2">
        <f t="shared" si="138"/>
        <v>0</v>
      </c>
      <c r="AO147" s="2">
        <f t="shared" si="139"/>
        <v>5.5345543265956356E-3</v>
      </c>
      <c r="AP147" s="5">
        <f t="shared" si="140"/>
        <v>7.9590375439507963E-2</v>
      </c>
      <c r="AQ147" s="5">
        <f t="shared" si="141"/>
        <v>0.24471210186453121</v>
      </c>
      <c r="AR147" s="5">
        <f t="shared" si="142"/>
        <v>1.906852744904879E-3</v>
      </c>
      <c r="AS147" s="5">
        <f t="shared" si="143"/>
        <v>0.66825611562446019</v>
      </c>
    </row>
    <row r="148" spans="1:45">
      <c r="A148">
        <f t="shared" si="144"/>
        <v>0.13300000000000009</v>
      </c>
      <c r="B148" s="7">
        <f t="shared" si="115"/>
        <v>0.10252787485582456</v>
      </c>
      <c r="C148" s="11">
        <f t="shared" si="145"/>
        <v>216.35311173587041</v>
      </c>
      <c r="D148" s="8">
        <f t="shared" si="116"/>
        <v>2.1251441753171823E-4</v>
      </c>
      <c r="E148" s="2">
        <f t="shared" si="117"/>
        <v>2.1251441753171823E-2</v>
      </c>
      <c r="F148" s="7">
        <f t="shared" si="118"/>
        <v>0.59532871972318346</v>
      </c>
      <c r="G148" s="7">
        <f t="shared" si="119"/>
        <v>0.21384083044982696</v>
      </c>
      <c r="H148" s="7">
        <f t="shared" si="120"/>
        <v>0.14053719723183386</v>
      </c>
      <c r="I148" s="7">
        <f t="shared" si="121"/>
        <v>3.0761245674740489E-2</v>
      </c>
      <c r="J148" s="7">
        <f t="shared" si="146"/>
        <v>1.9319492502883485E-2</v>
      </c>
      <c r="K148" s="7">
        <f t="shared" si="122"/>
        <v>0.98068050749711644</v>
      </c>
      <c r="L148" s="7">
        <f t="shared" si="148"/>
        <v>0.10445982410611289</v>
      </c>
      <c r="M148" s="7">
        <f t="shared" si="123"/>
        <v>0.10445982410611289</v>
      </c>
      <c r="N148" s="7">
        <f t="shared" si="123"/>
        <v>0.19796616782006893</v>
      </c>
      <c r="O148" s="11">
        <f t="shared" si="147"/>
        <v>216.35697563437108</v>
      </c>
      <c r="P148" s="7">
        <f t="shared" si="124"/>
        <v>0.15963867935409445</v>
      </c>
      <c r="Q148" s="7">
        <f t="shared" si="125"/>
        <v>0.15418998878720264</v>
      </c>
      <c r="R148" s="7">
        <f t="shared" si="126"/>
        <v>0.15418998878720264</v>
      </c>
      <c r="S148" s="7">
        <f t="shared" si="127"/>
        <v>0.21444836538143516</v>
      </c>
      <c r="T148" s="7">
        <f t="shared" si="128"/>
        <v>4.0340486392508481</v>
      </c>
      <c r="U148" s="7">
        <f t="shared" si="129"/>
        <v>3.9702813035945396E-2</v>
      </c>
      <c r="V148" s="2">
        <f t="shared" si="105"/>
        <v>0.77307691596359096</v>
      </c>
      <c r="W148" s="2">
        <f t="shared" si="106"/>
        <v>1.7097349861084403E-2</v>
      </c>
      <c r="X148" s="5">
        <f t="shared" si="107"/>
        <v>6.1413322953502811E-2</v>
      </c>
      <c r="Y148" s="5">
        <f t="shared" si="108"/>
        <v>0.12108337209161428</v>
      </c>
      <c r="Z148" s="5">
        <f t="shared" si="109"/>
        <v>8.8343760688776723E-3</v>
      </c>
      <c r="AA148" s="5">
        <f t="shared" si="130"/>
        <v>1.8494663061329939E-2</v>
      </c>
      <c r="AB148" s="11">
        <f t="shared" si="110"/>
        <v>560.9065134899862</v>
      </c>
      <c r="AC148" s="2">
        <f t="shared" si="131"/>
        <v>0.9822397309290064</v>
      </c>
      <c r="AD148" s="2">
        <f t="shared" si="132"/>
        <v>4.1274060009688527E-3</v>
      </c>
      <c r="AE148" s="5">
        <f t="shared" si="133"/>
        <v>4.9418519976726747E-4</v>
      </c>
      <c r="AF148" s="5">
        <f t="shared" si="134"/>
        <v>3.2478083227908581E-4</v>
      </c>
      <c r="AG148" s="5">
        <f t="shared" si="111"/>
        <v>1.2796038133779638E-2</v>
      </c>
      <c r="AH148" s="5">
        <f t="shared" si="135"/>
        <v>1.7858904198709217E-5</v>
      </c>
      <c r="AI148" s="11">
        <f t="shared" si="112"/>
        <v>18.64533661289536</v>
      </c>
      <c r="AJ148" s="2">
        <f t="shared" si="136"/>
        <v>3.8222144197011178E-2</v>
      </c>
      <c r="AK148" s="7">
        <f t="shared" si="137"/>
        <v>0.18376030863947682</v>
      </c>
      <c r="AL148" s="15">
        <f t="shared" si="113"/>
        <v>1.9655999999999985</v>
      </c>
      <c r="AM148" s="2">
        <f t="shared" si="114"/>
        <v>0.12206799018862452</v>
      </c>
      <c r="AN148" s="2">
        <f t="shared" si="138"/>
        <v>0</v>
      </c>
      <c r="AO148" s="2">
        <f t="shared" si="139"/>
        <v>5.5938390570372219E-3</v>
      </c>
      <c r="AP148" s="5">
        <f t="shared" si="140"/>
        <v>8.0371811386201739E-2</v>
      </c>
      <c r="AQ148" s="5">
        <f t="shared" si="141"/>
        <v>0.2464967474306797</v>
      </c>
      <c r="AR148" s="5">
        <f t="shared" si="142"/>
        <v>1.9269293506562397E-3</v>
      </c>
      <c r="AS148" s="5">
        <f t="shared" si="143"/>
        <v>0.66561067277542507</v>
      </c>
    </row>
    <row r="149" spans="1:45">
      <c r="A149">
        <f t="shared" si="144"/>
        <v>0.13400000000000009</v>
      </c>
      <c r="B149" s="7">
        <f t="shared" si="115"/>
        <v>0.10138650692840635</v>
      </c>
      <c r="C149" s="11">
        <f t="shared" si="145"/>
        <v>213.42584209006887</v>
      </c>
      <c r="D149" s="8">
        <f t="shared" si="116"/>
        <v>2.095842956120089E-4</v>
      </c>
      <c r="E149" s="2">
        <f t="shared" si="117"/>
        <v>2.0958429561200892E-2</v>
      </c>
      <c r="F149" s="7">
        <f t="shared" si="118"/>
        <v>0.59590069284064673</v>
      </c>
      <c r="G149" s="7">
        <f t="shared" si="119"/>
        <v>0.21385681293302539</v>
      </c>
      <c r="H149" s="7">
        <f t="shared" si="120"/>
        <v>0.14019457274826785</v>
      </c>
      <c r="I149" s="7">
        <f t="shared" si="121"/>
        <v>3.078521939953811E-2</v>
      </c>
      <c r="J149" s="7">
        <f t="shared" si="146"/>
        <v>1.9053117782909912E-2</v>
      </c>
      <c r="K149" s="7">
        <f t="shared" si="122"/>
        <v>0.98094688221709014</v>
      </c>
      <c r="L149" s="7">
        <f t="shared" si="148"/>
        <v>0.10329181870669733</v>
      </c>
      <c r="M149" s="7">
        <f t="shared" si="123"/>
        <v>0.10329181870669733</v>
      </c>
      <c r="N149" s="7">
        <f t="shared" si="123"/>
        <v>0.19550890877598126</v>
      </c>
      <c r="O149" s="11">
        <f t="shared" si="147"/>
        <v>213.42965271362553</v>
      </c>
      <c r="P149" s="7">
        <f t="shared" si="124"/>
        <v>0.1580797401847574</v>
      </c>
      <c r="Q149" s="7">
        <f t="shared" si="125"/>
        <v>0.15254504857238932</v>
      </c>
      <c r="R149" s="7">
        <f t="shared" si="126"/>
        <v>0.15254504857238932</v>
      </c>
      <c r="S149" s="7">
        <f t="shared" si="127"/>
        <v>0.2127123662481685</v>
      </c>
      <c r="T149" s="7">
        <f t="shared" si="128"/>
        <v>4.0386424625077071</v>
      </c>
      <c r="U149" s="7">
        <f t="shared" si="129"/>
        <v>3.9389067786178497E-2</v>
      </c>
      <c r="V149" s="2">
        <f t="shared" si="105"/>
        <v>0.77103911354984667</v>
      </c>
      <c r="W149" s="2">
        <f t="shared" si="106"/>
        <v>1.7307295978573254E-2</v>
      </c>
      <c r="X149" s="5">
        <f t="shared" si="107"/>
        <v>6.2112415758778523E-2</v>
      </c>
      <c r="Y149" s="5">
        <f t="shared" si="108"/>
        <v>0.12215402638201395</v>
      </c>
      <c r="Z149" s="5">
        <f t="shared" si="109"/>
        <v>8.9412365233749232E-3</v>
      </c>
      <c r="AA149" s="5">
        <f t="shared" si="130"/>
        <v>1.8445911807412611E-2</v>
      </c>
      <c r="AB149" s="11">
        <f t="shared" si="110"/>
        <v>561.19757772983633</v>
      </c>
      <c r="AC149" s="2">
        <f t="shared" si="131"/>
        <v>0.98198302319886066</v>
      </c>
      <c r="AD149" s="2">
        <f t="shared" si="132"/>
        <v>4.1880358605105202E-3</v>
      </c>
      <c r="AE149" s="5">
        <f t="shared" si="133"/>
        <v>5.0100070494884098E-4</v>
      </c>
      <c r="AF149" s="5">
        <f t="shared" si="134"/>
        <v>3.2843274344914331E-4</v>
      </c>
      <c r="AG149" s="5">
        <f t="shared" si="111"/>
        <v>1.2981653255445456E-2</v>
      </c>
      <c r="AH149" s="5">
        <f t="shared" si="135"/>
        <v>1.7854236785433843E-5</v>
      </c>
      <c r="AI149" s="11">
        <f t="shared" si="112"/>
        <v>18.922593047211929</v>
      </c>
      <c r="AJ149" s="2">
        <f t="shared" si="136"/>
        <v>3.7771367480168024E-2</v>
      </c>
      <c r="AK149" s="7">
        <f t="shared" si="137"/>
        <v>0.18159311288542318</v>
      </c>
      <c r="AL149" s="15">
        <f t="shared" si="113"/>
        <v>1.9487999999999985</v>
      </c>
      <c r="AM149" s="2">
        <f t="shared" si="114"/>
        <v>0.12200944458941099</v>
      </c>
      <c r="AN149" s="2">
        <f t="shared" si="138"/>
        <v>0</v>
      </c>
      <c r="AO149" s="2">
        <f t="shared" si="139"/>
        <v>5.6544313535451919E-3</v>
      </c>
      <c r="AP149" s="5">
        <f t="shared" si="140"/>
        <v>8.1170482447558909E-2</v>
      </c>
      <c r="AQ149" s="5">
        <f t="shared" si="141"/>
        <v>0.24832075459914033</v>
      </c>
      <c r="AR149" s="5">
        <f t="shared" si="142"/>
        <v>1.9474487599459333E-3</v>
      </c>
      <c r="AS149" s="5">
        <f t="shared" si="143"/>
        <v>0.66290688283980959</v>
      </c>
    </row>
    <row r="150" spans="1:45">
      <c r="A150">
        <f t="shared" si="144"/>
        <v>0.13500000000000009</v>
      </c>
      <c r="B150" s="7">
        <f t="shared" si="115"/>
        <v>0.1002424999999999</v>
      </c>
      <c r="C150" s="11">
        <f t="shared" si="145"/>
        <v>210.49180419075103</v>
      </c>
      <c r="D150" s="8">
        <f t="shared" si="116"/>
        <v>2.0664739884393034E-4</v>
      </c>
      <c r="E150" s="2">
        <f t="shared" si="117"/>
        <v>2.0664739884393032E-2</v>
      </c>
      <c r="F150" s="7">
        <f t="shared" si="118"/>
        <v>0.59647398843930644</v>
      </c>
      <c r="G150" s="7">
        <f t="shared" si="119"/>
        <v>0.21387283236994217</v>
      </c>
      <c r="H150" s="7">
        <f t="shared" si="120"/>
        <v>0.13985115606936413</v>
      </c>
      <c r="I150" s="7">
        <f t="shared" si="121"/>
        <v>3.08092485549133E-2</v>
      </c>
      <c r="J150" s="7">
        <f t="shared" si="146"/>
        <v>1.8786127167630038E-2</v>
      </c>
      <c r="K150" s="7">
        <f t="shared" si="122"/>
        <v>0.98121387283236994</v>
      </c>
      <c r="L150" s="7">
        <f t="shared" si="148"/>
        <v>0.10212111271676289</v>
      </c>
      <c r="M150" s="7">
        <f t="shared" si="123"/>
        <v>0.10212111271676289</v>
      </c>
      <c r="N150" s="7">
        <f t="shared" si="123"/>
        <v>0.19304596820809222</v>
      </c>
      <c r="O150" s="11">
        <f t="shared" si="147"/>
        <v>210.49556141618467</v>
      </c>
      <c r="P150" s="7">
        <f t="shared" si="124"/>
        <v>0.15651719653179177</v>
      </c>
      <c r="Q150" s="7">
        <f t="shared" si="125"/>
        <v>0.15089440989524308</v>
      </c>
      <c r="R150" s="7">
        <f t="shared" si="126"/>
        <v>0.15089440989524308</v>
      </c>
      <c r="S150" s="7">
        <f t="shared" si="127"/>
        <v>0.21095491368929736</v>
      </c>
      <c r="T150" s="7">
        <f t="shared" si="128"/>
        <v>4.0432449599531628</v>
      </c>
      <c r="U150" s="7">
        <f t="shared" si="129"/>
        <v>3.9073239887387298E-2</v>
      </c>
      <c r="V150" s="2">
        <f t="shared" si="105"/>
        <v>0.76894982312314453</v>
      </c>
      <c r="W150" s="2">
        <f t="shared" si="106"/>
        <v>1.7522546687098434E-2</v>
      </c>
      <c r="X150" s="5">
        <f t="shared" si="107"/>
        <v>6.2829172150658197E-2</v>
      </c>
      <c r="Y150" s="5">
        <f t="shared" si="108"/>
        <v>0.1232517322950861</v>
      </c>
      <c r="Z150" s="5">
        <f t="shared" si="109"/>
        <v>9.0507969611623856E-3</v>
      </c>
      <c r="AA150" s="5">
        <f t="shared" si="130"/>
        <v>1.8395928782850356E-2</v>
      </c>
      <c r="AB150" s="11">
        <f t="shared" si="110"/>
        <v>561.48894420321176</v>
      </c>
      <c r="AC150" s="2">
        <f t="shared" si="131"/>
        <v>0.98171855716878575</v>
      </c>
      <c r="AD150" s="2">
        <f t="shared" si="132"/>
        <v>4.2504980943040768E-3</v>
      </c>
      <c r="AE150" s="5">
        <f t="shared" si="133"/>
        <v>5.0802219042300864E-4</v>
      </c>
      <c r="AF150" s="5">
        <f t="shared" si="134"/>
        <v>3.3219502380113177E-4</v>
      </c>
      <c r="AG150" s="5">
        <f t="shared" si="111"/>
        <v>1.317287809437391E-2</v>
      </c>
      <c r="AH150" s="5">
        <f t="shared" si="135"/>
        <v>1.7849428312159748E-5</v>
      </c>
      <c r="AI150" s="11">
        <f t="shared" si="112"/>
        <v>19.208219559361616</v>
      </c>
      <c r="AJ150" s="2">
        <f t="shared" si="136"/>
        <v>3.7320125639132944E-2</v>
      </c>
      <c r="AK150" s="7">
        <f t="shared" si="137"/>
        <v>0.17942368095736994</v>
      </c>
      <c r="AL150" s="15">
        <f t="shared" si="113"/>
        <v>1.9319999999999986</v>
      </c>
      <c r="AM150" s="2">
        <f t="shared" si="114"/>
        <v>0.12195083858118896</v>
      </c>
      <c r="AN150" s="2">
        <f t="shared" si="138"/>
        <v>0</v>
      </c>
      <c r="AO150" s="2">
        <f t="shared" si="139"/>
        <v>5.716374957413871E-3</v>
      </c>
      <c r="AP150" s="5">
        <f t="shared" si="140"/>
        <v>8.198696518046833E-2</v>
      </c>
      <c r="AQ150" s="5">
        <f t="shared" si="141"/>
        <v>0.2501854401121229</v>
      </c>
      <c r="AR150" s="5">
        <f t="shared" si="142"/>
        <v>1.9684257856391724E-3</v>
      </c>
      <c r="AS150" s="5">
        <f t="shared" si="143"/>
        <v>0.66014279396435582</v>
      </c>
    </row>
    <row r="151" spans="1:45">
      <c r="A151">
        <f t="shared" si="144"/>
        <v>0.13600000000000009</v>
      </c>
      <c r="B151" s="7">
        <f t="shared" si="115"/>
        <v>9.9095844907407277E-2</v>
      </c>
      <c r="C151" s="11">
        <f t="shared" si="145"/>
        <v>207.55097453703664</v>
      </c>
      <c r="D151" s="8">
        <f t="shared" si="116"/>
        <v>2.0370370370370334E-4</v>
      </c>
      <c r="E151" s="2">
        <f t="shared" si="117"/>
        <v>2.0370370370370334E-2</v>
      </c>
      <c r="F151" s="7">
        <f t="shared" si="118"/>
        <v>0.59704861111111107</v>
      </c>
      <c r="G151" s="7">
        <f t="shared" si="119"/>
        <v>0.21388888888888885</v>
      </c>
      <c r="H151" s="7">
        <f t="shared" si="120"/>
        <v>0.13950694444444439</v>
      </c>
      <c r="I151" s="7">
        <f t="shared" si="121"/>
        <v>3.0833333333333338E-2</v>
      </c>
      <c r="J151" s="7">
        <f t="shared" si="146"/>
        <v>1.8518518518518497E-2</v>
      </c>
      <c r="K151" s="7">
        <f t="shared" si="122"/>
        <v>0.98148148148148129</v>
      </c>
      <c r="L151" s="7">
        <f t="shared" si="148"/>
        <v>0.10094769675925912</v>
      </c>
      <c r="M151" s="7">
        <f t="shared" si="123"/>
        <v>0.10094769675925912</v>
      </c>
      <c r="N151" s="7">
        <f t="shared" si="123"/>
        <v>0.19057732638888858</v>
      </c>
      <c r="O151" s="11">
        <f t="shared" si="147"/>
        <v>207.5546782407404</v>
      </c>
      <c r="P151" s="7">
        <f t="shared" si="124"/>
        <v>0.1549510358796295</v>
      </c>
      <c r="Q151" s="7">
        <f t="shared" si="125"/>
        <v>0.1492380500127006</v>
      </c>
      <c r="R151" s="7">
        <f t="shared" si="126"/>
        <v>0.1492380500127006</v>
      </c>
      <c r="S151" s="7">
        <f t="shared" si="127"/>
        <v>0.20917570221319398</v>
      </c>
      <c r="T151" s="7">
        <f t="shared" si="128"/>
        <v>4.0478560720673515</v>
      </c>
      <c r="U151" s="7">
        <f t="shared" si="129"/>
        <v>3.8755314409643936E-2</v>
      </c>
      <c r="V151" s="2">
        <f t="shared" si="105"/>
        <v>0.76680706833766676</v>
      </c>
      <c r="W151" s="2">
        <f t="shared" si="106"/>
        <v>1.7743305601165642E-2</v>
      </c>
      <c r="X151" s="5">
        <f t="shared" si="107"/>
        <v>6.3564270138517218E-2</v>
      </c>
      <c r="Y151" s="5">
        <f t="shared" si="108"/>
        <v>0.12437752819603949</v>
      </c>
      <c r="Z151" s="5">
        <f t="shared" si="109"/>
        <v>9.1631610199680684E-3</v>
      </c>
      <c r="AA151" s="5">
        <f t="shared" si="130"/>
        <v>1.8344666706642757E-2</v>
      </c>
      <c r="AB151" s="11">
        <f t="shared" si="110"/>
        <v>561.78061338110354</v>
      </c>
      <c r="AC151" s="2">
        <f t="shared" si="131"/>
        <v>0.98144597573189662</v>
      </c>
      <c r="AD151" s="2">
        <f t="shared" si="132"/>
        <v>4.3148770447269868E-3</v>
      </c>
      <c r="AE151" s="5">
        <f t="shared" si="133"/>
        <v>5.1525913725924662E-4</v>
      </c>
      <c r="AF151" s="5">
        <f t="shared" si="134"/>
        <v>3.3607275351951309E-4</v>
      </c>
      <c r="AG151" s="5">
        <f t="shared" si="111"/>
        <v>1.3369970860311364E-2</v>
      </c>
      <c r="AH151" s="5">
        <f t="shared" si="135"/>
        <v>1.7844472286034497E-5</v>
      </c>
      <c r="AI151" s="11">
        <f t="shared" si="112"/>
        <v>19.502600983882846</v>
      </c>
      <c r="AJ151" s="2">
        <f t="shared" si="136"/>
        <v>3.6868418084954446E-2</v>
      </c>
      <c r="AK151" s="7">
        <f t="shared" si="137"/>
        <v>0.17725201002381943</v>
      </c>
      <c r="AL151" s="15">
        <f t="shared" si="113"/>
        <v>1.9151999999999987</v>
      </c>
      <c r="AM151" s="2">
        <f t="shared" si="114"/>
        <v>0.12189217208746707</v>
      </c>
      <c r="AN151" s="2">
        <f t="shared" si="138"/>
        <v>0</v>
      </c>
      <c r="AO151" s="2">
        <f t="shared" si="139"/>
        <v>5.7797155829430779E-3</v>
      </c>
      <c r="AP151" s="5">
        <f t="shared" si="140"/>
        <v>8.2821862148134584E-2</v>
      </c>
      <c r="AQ151" s="5">
        <f t="shared" si="141"/>
        <v>0.25209218010513268</v>
      </c>
      <c r="AR151" s="5">
        <f t="shared" si="142"/>
        <v>1.9898759087538837E-3</v>
      </c>
      <c r="AS151" s="5">
        <f t="shared" si="143"/>
        <v>0.65731636625503576</v>
      </c>
    </row>
    <row r="152" spans="1:45">
      <c r="A152">
        <f t="shared" si="144"/>
        <v>0.13700000000000009</v>
      </c>
      <c r="B152" s="7">
        <f t="shared" si="115"/>
        <v>9.7946532444959322E-2</v>
      </c>
      <c r="C152" s="11">
        <f t="shared" si="145"/>
        <v>204.60332951911894</v>
      </c>
      <c r="D152" s="8">
        <f t="shared" si="116"/>
        <v>2.0075318655851646E-4</v>
      </c>
      <c r="E152" s="2">
        <f t="shared" si="117"/>
        <v>2.0075318655851646E-2</v>
      </c>
      <c r="F152" s="7">
        <f t="shared" si="118"/>
        <v>0.59762456546929321</v>
      </c>
      <c r="G152" s="7">
        <f t="shared" si="119"/>
        <v>0.21390498261877167</v>
      </c>
      <c r="H152" s="7">
        <f t="shared" si="120"/>
        <v>0.13916193511008107</v>
      </c>
      <c r="I152" s="7">
        <f t="shared" si="121"/>
        <v>3.0857473928157596E-2</v>
      </c>
      <c r="J152" s="7">
        <f t="shared" si="146"/>
        <v>1.825028968713787E-2</v>
      </c>
      <c r="K152" s="7">
        <f t="shared" si="122"/>
        <v>0.98174971031286218</v>
      </c>
      <c r="L152" s="7">
        <f t="shared" si="148"/>
        <v>9.9771561413673077E-2</v>
      </c>
      <c r="M152" s="7">
        <f t="shared" si="123"/>
        <v>9.9771561413673077E-2</v>
      </c>
      <c r="N152" s="7">
        <f t="shared" si="123"/>
        <v>0.18810296349942032</v>
      </c>
      <c r="O152" s="11">
        <f t="shared" si="147"/>
        <v>204.60697957705642</v>
      </c>
      <c r="P152" s="7">
        <f t="shared" si="124"/>
        <v>0.1533812456546928</v>
      </c>
      <c r="Q152" s="7">
        <f t="shared" si="125"/>
        <v>0.147575946070131</v>
      </c>
      <c r="R152" s="7">
        <f t="shared" si="126"/>
        <v>0.147575946070131</v>
      </c>
      <c r="S152" s="7">
        <f t="shared" si="127"/>
        <v>0.20737442081448992</v>
      </c>
      <c r="T152" s="7">
        <f t="shared" si="128"/>
        <v>4.0524757334674035</v>
      </c>
      <c r="U152" s="7">
        <f t="shared" si="129"/>
        <v>3.8435276295486549E-2</v>
      </c>
      <c r="V152" s="2">
        <f t="shared" si="105"/>
        <v>0.76460877038836939</v>
      </c>
      <c r="W152" s="2">
        <f t="shared" si="106"/>
        <v>1.7969786891219058E-2</v>
      </c>
      <c r="X152" s="5">
        <f t="shared" si="107"/>
        <v>6.4318422881610021E-2</v>
      </c>
      <c r="Y152" s="5">
        <f t="shared" si="108"/>
        <v>0.12553250628180387</v>
      </c>
      <c r="Z152" s="5">
        <f t="shared" si="109"/>
        <v>9.2784377103861098E-3</v>
      </c>
      <c r="AA152" s="5">
        <f t="shared" si="130"/>
        <v>1.829207584661172E-2</v>
      </c>
      <c r="AB152" s="11">
        <f t="shared" si="110"/>
        <v>562.07258573548313</v>
      </c>
      <c r="AC152" s="2">
        <f t="shared" si="131"/>
        <v>0.98116489952343688</v>
      </c>
      <c r="AD152" s="2">
        <f t="shared" si="132"/>
        <v>4.3812623110754409E-3</v>
      </c>
      <c r="AE152" s="5">
        <f t="shared" si="133"/>
        <v>5.2272161746616649E-4</v>
      </c>
      <c r="AF152" s="5">
        <f t="shared" si="134"/>
        <v>3.4007132942811391E-4</v>
      </c>
      <c r="AG152" s="5">
        <f t="shared" si="111"/>
        <v>1.3573205856783985E-2</v>
      </c>
      <c r="AH152" s="5">
        <f t="shared" si="135"/>
        <v>1.7839361809517046E-5</v>
      </c>
      <c r="AI152" s="11">
        <f t="shared" si="112"/>
        <v>19.8061461140978</v>
      </c>
      <c r="AJ152" s="2">
        <f t="shared" si="136"/>
        <v>3.6416244235930609E-2</v>
      </c>
      <c r="AK152" s="7">
        <f t="shared" si="137"/>
        <v>0.1750780972881279</v>
      </c>
      <c r="AL152" s="15">
        <f t="shared" si="113"/>
        <v>1.8983999999999983</v>
      </c>
      <c r="AM152" s="2">
        <f t="shared" si="114"/>
        <v>0.12183344503269553</v>
      </c>
      <c r="AN152" s="2">
        <f t="shared" si="138"/>
        <v>0</v>
      </c>
      <c r="AO152" s="2">
        <f t="shared" si="139"/>
        <v>5.8445010299504815E-3</v>
      </c>
      <c r="AP152" s="5">
        <f t="shared" si="140"/>
        <v>8.3675803403110677E-2</v>
      </c>
      <c r="AQ152" s="5">
        <f t="shared" si="141"/>
        <v>0.25404241349392465</v>
      </c>
      <c r="AR152" s="5">
        <f t="shared" si="142"/>
        <v>2.0118153165626929E-3</v>
      </c>
      <c r="AS152" s="5">
        <f t="shared" si="143"/>
        <v>0.65442546675645152</v>
      </c>
    </row>
    <row r="153" spans="1:45">
      <c r="A153">
        <f t="shared" si="144"/>
        <v>0.13800000000000009</v>
      </c>
      <c r="B153" s="7">
        <f t="shared" si="115"/>
        <v>9.6794553364269037E-2</v>
      </c>
      <c r="C153" s="11">
        <f t="shared" si="145"/>
        <v>201.648845417633</v>
      </c>
      <c r="D153" s="8">
        <f t="shared" si="116"/>
        <v>1.9779582366589296E-4</v>
      </c>
      <c r="E153" s="2">
        <f t="shared" si="117"/>
        <v>1.9779582366589298E-2</v>
      </c>
      <c r="F153" s="7">
        <f t="shared" si="118"/>
        <v>0.59820185614849186</v>
      </c>
      <c r="G153" s="7">
        <f t="shared" si="119"/>
        <v>0.21392111368909511</v>
      </c>
      <c r="H153" s="7">
        <f t="shared" si="120"/>
        <v>0.13881612529002316</v>
      </c>
      <c r="I153" s="7">
        <f t="shared" si="121"/>
        <v>3.0881670533642692E-2</v>
      </c>
      <c r="J153" s="7">
        <f t="shared" si="146"/>
        <v>1.7981438515081185E-2</v>
      </c>
      <c r="K153" s="7">
        <f t="shared" si="122"/>
        <v>0.98201856148491862</v>
      </c>
      <c r="L153" s="7">
        <f t="shared" si="148"/>
        <v>9.8592697215777139E-2</v>
      </c>
      <c r="M153" s="7">
        <f t="shared" si="123"/>
        <v>9.8592697215777139E-2</v>
      </c>
      <c r="N153" s="7">
        <f t="shared" si="123"/>
        <v>0.18562285962877004</v>
      </c>
      <c r="O153" s="11">
        <f t="shared" si="147"/>
        <v>201.65244170533609</v>
      </c>
      <c r="P153" s="7">
        <f t="shared" si="124"/>
        <v>0.15180781322505787</v>
      </c>
      <c r="Q153" s="7">
        <f t="shared" si="125"/>
        <v>0.14590807510067219</v>
      </c>
      <c r="R153" s="7">
        <f t="shared" si="126"/>
        <v>0.14590807510067219</v>
      </c>
      <c r="S153" s="7">
        <f t="shared" si="127"/>
        <v>0.20555075285082455</v>
      </c>
      <c r="T153" s="7">
        <f t="shared" si="128"/>
        <v>4.0571038724312505</v>
      </c>
      <c r="U153" s="7">
        <f t="shared" si="129"/>
        <v>3.8113110358625892E-2</v>
      </c>
      <c r="V153" s="2">
        <f t="shared" si="105"/>
        <v>0.76235274128408348</v>
      </c>
      <c r="W153" s="2">
        <f t="shared" si="106"/>
        <v>1.82022159766849E-2</v>
      </c>
      <c r="X153" s="5">
        <f t="shared" si="107"/>
        <v>6.5092380996813637E-2</v>
      </c>
      <c r="Y153" s="5">
        <f t="shared" si="108"/>
        <v>0.1267178161153181</v>
      </c>
      <c r="Z153" s="5">
        <f t="shared" si="109"/>
        <v>9.3967417686289557E-3</v>
      </c>
      <c r="AA153" s="5">
        <f t="shared" si="130"/>
        <v>1.8238103858470904E-2</v>
      </c>
      <c r="AB153" s="11">
        <f t="shared" si="110"/>
        <v>562.36486173930257</v>
      </c>
      <c r="AC153" s="2">
        <f t="shared" si="131"/>
        <v>0.98087492515920738</v>
      </c>
      <c r="AD153" s="2">
        <f t="shared" si="132"/>
        <v>4.4497491656159474E-3</v>
      </c>
      <c r="AE153" s="5">
        <f t="shared" si="133"/>
        <v>5.3042034076058097E-4</v>
      </c>
      <c r="AF153" s="5">
        <f t="shared" si="134"/>
        <v>3.4419649005011237E-4</v>
      </c>
      <c r="AG153" s="5">
        <f t="shared" si="111"/>
        <v>1.3782874754817789E-2</v>
      </c>
      <c r="AH153" s="5">
        <f t="shared" si="135"/>
        <v>1.7834089548349234E-5</v>
      </c>
      <c r="AI153" s="11">
        <f t="shared" si="112"/>
        <v>20.119289596104565</v>
      </c>
      <c r="AJ153" s="2">
        <f t="shared" si="136"/>
        <v>3.5963603518298796E-2</v>
      </c>
      <c r="AK153" s="7">
        <f t="shared" si="137"/>
        <v>0.17290193999182113</v>
      </c>
      <c r="AL153" s="15">
        <f t="shared" si="113"/>
        <v>1.8815999999999984</v>
      </c>
      <c r="AM153" s="2">
        <f t="shared" si="114"/>
        <v>0.12177465734235567</v>
      </c>
      <c r="AN153" s="2">
        <f t="shared" si="138"/>
        <v>0</v>
      </c>
      <c r="AO153" s="2">
        <f t="shared" si="139"/>
        <v>5.9107813040720769E-3</v>
      </c>
      <c r="AP153" s="5">
        <f t="shared" si="140"/>
        <v>8.4549448072986783E-2</v>
      </c>
      <c r="AQ153" s="5">
        <f t="shared" si="141"/>
        <v>0.25603764559590353</v>
      </c>
      <c r="AR153" s="5">
        <f t="shared" si="142"/>
        <v>2.0342609433323467E-3</v>
      </c>
      <c r="AS153" s="5">
        <f t="shared" si="143"/>
        <v>0.65146786408370527</v>
      </c>
    </row>
    <row r="154" spans="1:45">
      <c r="A154">
        <f t="shared" si="144"/>
        <v>0.1390000000000001</v>
      </c>
      <c r="B154" s="7">
        <f t="shared" si="115"/>
        <v>9.5639898373983609E-2</v>
      </c>
      <c r="C154" s="11">
        <f t="shared" si="145"/>
        <v>198.68749840301933</v>
      </c>
      <c r="D154" s="8">
        <f t="shared" si="116"/>
        <v>1.9483159117305421E-4</v>
      </c>
      <c r="E154" s="2">
        <f t="shared" si="117"/>
        <v>1.9483159117305422E-2</v>
      </c>
      <c r="F154" s="7">
        <f t="shared" si="118"/>
        <v>0.59878048780487803</v>
      </c>
      <c r="G154" s="7">
        <f t="shared" si="119"/>
        <v>0.21393728222996514</v>
      </c>
      <c r="H154" s="7">
        <f t="shared" si="120"/>
        <v>0.13846951219512191</v>
      </c>
      <c r="I154" s="7">
        <f t="shared" si="121"/>
        <v>3.0905923344947739E-2</v>
      </c>
      <c r="J154" s="7">
        <f t="shared" si="146"/>
        <v>1.7711962833914033E-2</v>
      </c>
      <c r="K154" s="7">
        <f t="shared" si="122"/>
        <v>0.98228803716608581</v>
      </c>
      <c r="L154" s="7">
        <f t="shared" si="148"/>
        <v>9.7411094657374991E-2</v>
      </c>
      <c r="M154" s="7">
        <f t="shared" si="123"/>
        <v>9.7411094657374991E-2</v>
      </c>
      <c r="N154" s="7">
        <f t="shared" si="123"/>
        <v>0.18313699477351886</v>
      </c>
      <c r="O154" s="11">
        <f t="shared" si="147"/>
        <v>198.69104079558613</v>
      </c>
      <c r="P154" s="7">
        <f t="shared" si="124"/>
        <v>0.15023072590011602</v>
      </c>
      <c r="Q154" s="7">
        <f t="shared" si="125"/>
        <v>0.14423441402456319</v>
      </c>
      <c r="R154" s="7">
        <f t="shared" si="126"/>
        <v>0.14423441402456319</v>
      </c>
      <c r="S154" s="7">
        <f t="shared" si="127"/>
        <v>0.20370437591628424</v>
      </c>
      <c r="T154" s="7">
        <f t="shared" si="128"/>
        <v>4.0617404103754478</v>
      </c>
      <c r="U154" s="7">
        <f t="shared" si="129"/>
        <v>3.7788801282636696E-2</v>
      </c>
      <c r="V154" s="2">
        <f t="shared" si="105"/>
        <v>0.76003667658358809</v>
      </c>
      <c r="W154" s="2">
        <f t="shared" si="106"/>
        <v>1.8440830274343224E-2</v>
      </c>
      <c r="X154" s="5">
        <f t="shared" si="107"/>
        <v>6.5886935050606568E-2</v>
      </c>
      <c r="Y154" s="5">
        <f t="shared" si="108"/>
        <v>0.12793466844197354</v>
      </c>
      <c r="Z154" s="5">
        <f t="shared" si="109"/>
        <v>9.5181940374410474E-3</v>
      </c>
      <c r="AA154" s="5">
        <f t="shared" si="130"/>
        <v>1.8182695612047575E-2</v>
      </c>
      <c r="AB154" s="11">
        <f t="shared" si="110"/>
        <v>562.65744186649908</v>
      </c>
      <c r="AC154" s="2">
        <f t="shared" si="131"/>
        <v>0.98057562330400938</v>
      </c>
      <c r="AD154" s="2">
        <f t="shared" si="132"/>
        <v>4.520439009785839E-3</v>
      </c>
      <c r="AE154" s="5">
        <f t="shared" si="133"/>
        <v>5.3836670584977303E-4</v>
      </c>
      <c r="AF154" s="5">
        <f t="shared" si="134"/>
        <v>3.4845434308630881E-4</v>
      </c>
      <c r="AG154" s="5">
        <f t="shared" si="111"/>
        <v>1.399928798957244E-2</v>
      </c>
      <c r="AH154" s="5">
        <f t="shared" si="135"/>
        <v>1.7828647696436546E-5</v>
      </c>
      <c r="AI154" s="11">
        <f t="shared" si="112"/>
        <v>20.442494005324463</v>
      </c>
      <c r="AJ154" s="2">
        <f t="shared" si="136"/>
        <v>3.5510495366992412E-2</v>
      </c>
      <c r="AK154" s="7">
        <f t="shared" si="137"/>
        <v>0.17072353541823274</v>
      </c>
      <c r="AL154" s="15">
        <f t="shared" si="113"/>
        <v>1.8647999999999985</v>
      </c>
      <c r="AM154" s="2">
        <f t="shared" si="114"/>
        <v>0.12171580894305825</v>
      </c>
      <c r="AN154" s="2">
        <f t="shared" si="138"/>
        <v>0</v>
      </c>
      <c r="AO154" s="2">
        <f t="shared" si="139"/>
        <v>5.9786087454871536E-3</v>
      </c>
      <c r="AP154" s="5">
        <f t="shared" si="140"/>
        <v>8.5443486057122181E-2</v>
      </c>
      <c r="AQ154" s="5">
        <f t="shared" si="141"/>
        <v>0.25807945200512539</v>
      </c>
      <c r="AR154" s="5">
        <f t="shared" si="142"/>
        <v>2.0572305139160531E-3</v>
      </c>
      <c r="AS154" s="5">
        <f t="shared" si="143"/>
        <v>0.64844122267834925</v>
      </c>
    </row>
    <row r="155" spans="1:45">
      <c r="A155">
        <f t="shared" si="144"/>
        <v>0.1400000000000001</v>
      </c>
      <c r="B155" s="7">
        <f t="shared" si="115"/>
        <v>9.4482558139534767E-2</v>
      </c>
      <c r="C155" s="11">
        <f t="shared" si="145"/>
        <v>195.71926453488331</v>
      </c>
      <c r="D155" s="8">
        <f t="shared" si="116"/>
        <v>1.9186046511627871E-4</v>
      </c>
      <c r="E155" s="2">
        <f t="shared" si="117"/>
        <v>1.918604651162787E-2</v>
      </c>
      <c r="F155" s="7">
        <f t="shared" si="118"/>
        <v>0.59936046511627916</v>
      </c>
      <c r="G155" s="7">
        <f t="shared" si="119"/>
        <v>0.21395348837209299</v>
      </c>
      <c r="H155" s="7">
        <f t="shared" si="120"/>
        <v>0.13812209302325576</v>
      </c>
      <c r="I155" s="7">
        <f t="shared" si="121"/>
        <v>3.0930232558139537E-2</v>
      </c>
      <c r="J155" s="7">
        <f t="shared" si="146"/>
        <v>1.7441860465116258E-2</v>
      </c>
      <c r="K155" s="7">
        <f t="shared" si="122"/>
        <v>0.9825581395348838</v>
      </c>
      <c r="L155" s="7">
        <f t="shared" si="148"/>
        <v>9.6226744186046362E-2</v>
      </c>
      <c r="M155" s="7">
        <f t="shared" si="123"/>
        <v>9.6226744186046362E-2</v>
      </c>
      <c r="N155" s="7">
        <f t="shared" si="123"/>
        <v>0.18064534883720904</v>
      </c>
      <c r="O155" s="11">
        <f t="shared" si="147"/>
        <v>195.72275290697638</v>
      </c>
      <c r="P155" s="7">
        <f t="shared" si="124"/>
        <v>0.14864997093023241</v>
      </c>
      <c r="Q155" s="7">
        <f t="shared" si="125"/>
        <v>0.14255493964847166</v>
      </c>
      <c r="R155" s="7">
        <f t="shared" si="126"/>
        <v>0.14255493964847166</v>
      </c>
      <c r="S155" s="7">
        <f t="shared" si="127"/>
        <v>0.2018349617114287</v>
      </c>
      <c r="T155" s="7">
        <f t="shared" si="128"/>
        <v>4.0663852612817379</v>
      </c>
      <c r="U155" s="7">
        <f t="shared" si="129"/>
        <v>3.7462333619633546E-2</v>
      </c>
      <c r="V155" s="2">
        <f t="shared" si="105"/>
        <v>0.75765814754395477</v>
      </c>
      <c r="W155" s="2">
        <f t="shared" si="106"/>
        <v>1.8685880007250348E-2</v>
      </c>
      <c r="X155" s="5">
        <f t="shared" si="107"/>
        <v>6.6702918252673646E-2</v>
      </c>
      <c r="Y155" s="5">
        <f t="shared" si="108"/>
        <v>0.12918433931484519</v>
      </c>
      <c r="Z155" s="5">
        <f t="shared" si="109"/>
        <v>9.6429218778321703E-3</v>
      </c>
      <c r="AA155" s="5">
        <f t="shared" si="130"/>
        <v>1.812579300344391E-2</v>
      </c>
      <c r="AB155" s="11">
        <f t="shared" si="110"/>
        <v>562.9503265919958</v>
      </c>
      <c r="AC155" s="2">
        <f t="shared" si="131"/>
        <v>0.98026653655064133</v>
      </c>
      <c r="AD155" s="2">
        <f t="shared" si="132"/>
        <v>4.5934398751366285E-3</v>
      </c>
      <c r="AE155" s="5">
        <f t="shared" si="133"/>
        <v>5.4657285674338885E-4</v>
      </c>
      <c r="AF155" s="5">
        <f t="shared" si="134"/>
        <v>3.5285139558838822E-4</v>
      </c>
      <c r="AG155" s="5">
        <f t="shared" si="111"/>
        <v>1.4222776293952969E-2</v>
      </c>
      <c r="AH155" s="5">
        <f t="shared" si="135"/>
        <v>1.7823027937284402E-5</v>
      </c>
      <c r="AI155" s="11">
        <f t="shared" si="112"/>
        <v>20.776252126467995</v>
      </c>
      <c r="AJ155" s="2">
        <f t="shared" si="136"/>
        <v>3.5056919226472374E-2</v>
      </c>
      <c r="AK155" s="7">
        <f t="shared" si="137"/>
        <v>0.16854288089650177</v>
      </c>
      <c r="AL155" s="15">
        <f t="shared" si="113"/>
        <v>1.8479999999999985</v>
      </c>
      <c r="AM155" s="2">
        <f t="shared" si="114"/>
        <v>0.12165689976265144</v>
      </c>
      <c r="AN155" s="2">
        <f t="shared" si="138"/>
        <v>0</v>
      </c>
      <c r="AO155" s="2">
        <f t="shared" si="139"/>
        <v>6.0480381667640942E-3</v>
      </c>
      <c r="AP155" s="5">
        <f t="shared" si="140"/>
        <v>8.6358639843600191E-2</v>
      </c>
      <c r="AQ155" s="5">
        <f t="shared" si="141"/>
        <v>0.26016948274186352</v>
      </c>
      <c r="AR155" s="5">
        <f t="shared" si="142"/>
        <v>2.0807425904345702E-3</v>
      </c>
      <c r="AS155" s="5">
        <f t="shared" si="143"/>
        <v>0.64534309665733769</v>
      </c>
    </row>
    <row r="156" spans="1:45">
      <c r="A156">
        <f t="shared" si="144"/>
        <v>0.1410000000000001</v>
      </c>
      <c r="B156" s="7">
        <f t="shared" si="115"/>
        <v>9.3322523282886968E-2</v>
      </c>
      <c r="C156" s="11">
        <f t="shared" si="145"/>
        <v>192.74411976135002</v>
      </c>
      <c r="D156" s="8">
        <f t="shared" si="116"/>
        <v>1.8888242142025579E-4</v>
      </c>
      <c r="E156" s="2">
        <f t="shared" si="117"/>
        <v>1.8888242142025578E-2</v>
      </c>
      <c r="F156" s="7">
        <f t="shared" si="118"/>
        <v>0.59994179278230508</v>
      </c>
      <c r="G156" s="7">
        <f t="shared" si="119"/>
        <v>0.21396973224679855</v>
      </c>
      <c r="H156" s="7">
        <f t="shared" si="120"/>
        <v>0.13777386495925489</v>
      </c>
      <c r="I156" s="7">
        <f t="shared" si="121"/>
        <v>3.0954598370197907E-2</v>
      </c>
      <c r="J156" s="7">
        <f t="shared" si="146"/>
        <v>1.717112922002326E-2</v>
      </c>
      <c r="K156" s="7">
        <f t="shared" si="122"/>
        <v>0.9828288707799766</v>
      </c>
      <c r="L156" s="7">
        <f t="shared" si="148"/>
        <v>9.5039636204889269E-2</v>
      </c>
      <c r="M156" s="7">
        <f t="shared" si="123"/>
        <v>9.5039636204889269E-2</v>
      </c>
      <c r="N156" s="7">
        <f t="shared" si="123"/>
        <v>0.17814790162980179</v>
      </c>
      <c r="O156" s="11">
        <f t="shared" si="147"/>
        <v>192.7475539871941</v>
      </c>
      <c r="P156" s="7">
        <f t="shared" si="124"/>
        <v>0.14706553550640267</v>
      </c>
      <c r="Q156" s="7">
        <f t="shared" si="125"/>
        <v>0.14086962866481662</v>
      </c>
      <c r="R156" s="7">
        <f t="shared" si="126"/>
        <v>0.14086962866481662</v>
      </c>
      <c r="S156" s="7">
        <f t="shared" si="127"/>
        <v>0.19994217590979554</v>
      </c>
      <c r="T156" s="7">
        <f t="shared" si="128"/>
        <v>4.0710383310664291</v>
      </c>
      <c r="U156" s="7">
        <f t="shared" si="129"/>
        <v>3.7133691788930882E-2</v>
      </c>
      <c r="V156" s="2">
        <f t="shared" si="105"/>
        <v>0.75521459262493218</v>
      </c>
      <c r="W156" s="2">
        <f t="shared" si="106"/>
        <v>1.8937629080006138E-2</v>
      </c>
      <c r="X156" s="5">
        <f t="shared" si="107"/>
        <v>6.754120937043033E-2</v>
      </c>
      <c r="Y156" s="5">
        <f t="shared" si="108"/>
        <v>0.13046817455825915</v>
      </c>
      <c r="Z156" s="5">
        <f t="shared" si="109"/>
        <v>9.771059614579667E-3</v>
      </c>
      <c r="AA156" s="5">
        <f t="shared" si="130"/>
        <v>1.8067334751792643E-2</v>
      </c>
      <c r="AB156" s="11">
        <f t="shared" si="110"/>
        <v>563.24351639170595</v>
      </c>
      <c r="AC156" s="2">
        <f t="shared" si="131"/>
        <v>0.97994717708741919</v>
      </c>
      <c r="AD156" s="2">
        <f t="shared" si="132"/>
        <v>4.6688669742249844E-3</v>
      </c>
      <c r="AE156" s="5">
        <f t="shared" si="133"/>
        <v>5.5505174468002444E-4</v>
      </c>
      <c r="AF156" s="5">
        <f t="shared" si="134"/>
        <v>3.5739458714067107E-4</v>
      </c>
      <c r="AG156" s="5">
        <f t="shared" si="111"/>
        <v>1.4453692385133481E-2</v>
      </c>
      <c r="AH156" s="5">
        <f t="shared" si="135"/>
        <v>1.7817221401589447E-5</v>
      </c>
      <c r="AI156" s="11">
        <f t="shared" si="112"/>
        <v>21.121089460553691</v>
      </c>
      <c r="AJ156" s="2">
        <f t="shared" si="136"/>
        <v>3.4602874551641745E-2</v>
      </c>
      <c r="AK156" s="7">
        <f t="shared" si="137"/>
        <v>0.16635997380596992</v>
      </c>
      <c r="AL156" s="15">
        <f t="shared" si="113"/>
        <v>1.8311999999999986</v>
      </c>
      <c r="AM156" s="2">
        <f t="shared" si="114"/>
        <v>0.1215979297303396</v>
      </c>
      <c r="AN156" s="2">
        <f t="shared" si="138"/>
        <v>0</v>
      </c>
      <c r="AO156" s="2">
        <f t="shared" si="139"/>
        <v>6.1191270005900118E-3</v>
      </c>
      <c r="AP156" s="5">
        <f t="shared" si="140"/>
        <v>8.7295666456462112E-2</v>
      </c>
      <c r="AQ156" s="5">
        <f t="shared" si="141"/>
        <v>0.26230946669970745</v>
      </c>
      <c r="AR156" s="5">
        <f t="shared" si="142"/>
        <v>2.1048166223044326E-3</v>
      </c>
      <c r="AS156" s="5">
        <f t="shared" si="143"/>
        <v>0.64217092322093583</v>
      </c>
    </row>
    <row r="157" spans="1:45">
      <c r="A157">
        <f t="shared" si="144"/>
        <v>0.1420000000000001</v>
      </c>
      <c r="B157" s="7">
        <f t="shared" si="115"/>
        <v>9.2159784382284241E-2</v>
      </c>
      <c r="C157" s="11">
        <f t="shared" si="145"/>
        <v>189.76203991841453</v>
      </c>
      <c r="D157" s="8">
        <f t="shared" si="116"/>
        <v>1.8589743589743558E-4</v>
      </c>
      <c r="E157" s="2">
        <f t="shared" si="117"/>
        <v>1.8589743589743558E-2</v>
      </c>
      <c r="F157" s="7">
        <f t="shared" si="118"/>
        <v>0.60052447552447563</v>
      </c>
      <c r="G157" s="7">
        <f t="shared" si="119"/>
        <v>0.21398601398601394</v>
      </c>
      <c r="H157" s="7">
        <f t="shared" si="120"/>
        <v>0.13742482517482513</v>
      </c>
      <c r="I157" s="7">
        <f t="shared" si="121"/>
        <v>3.0979020979020982E-2</v>
      </c>
      <c r="J157" s="7">
        <f t="shared" si="146"/>
        <v>1.6899766899766876E-2</v>
      </c>
      <c r="K157" s="7">
        <f t="shared" si="122"/>
        <v>0.98310023310023309</v>
      </c>
      <c r="L157" s="7">
        <f t="shared" si="148"/>
        <v>9.3849761072260937E-2</v>
      </c>
      <c r="M157" s="7">
        <f t="shared" si="123"/>
        <v>9.3849761072260937E-2</v>
      </c>
      <c r="N157" s="7">
        <f t="shared" si="123"/>
        <v>0.17564463286713258</v>
      </c>
      <c r="O157" s="11">
        <f t="shared" si="147"/>
        <v>189.76541987179456</v>
      </c>
      <c r="P157" s="7">
        <f t="shared" si="124"/>
        <v>0.14547740675990661</v>
      </c>
      <c r="Q157" s="7">
        <f t="shared" si="125"/>
        <v>0.13917845765108613</v>
      </c>
      <c r="R157" s="7">
        <f t="shared" si="126"/>
        <v>0.13917845765108613</v>
      </c>
      <c r="S157" s="7">
        <f t="shared" si="127"/>
        <v>0.19802567802077323</v>
      </c>
      <c r="T157" s="7">
        <f t="shared" si="128"/>
        <v>4.0756995168857992</v>
      </c>
      <c r="U157" s="7">
        <f t="shared" si="129"/>
        <v>3.6802860075687088E-2</v>
      </c>
      <c r="V157" s="2">
        <f t="shared" si="105"/>
        <v>0.75270330828689558</v>
      </c>
      <c r="W157" s="2">
        <f t="shared" si="106"/>
        <v>1.9196356026802031E-2</v>
      </c>
      <c r="X157" s="5">
        <f t="shared" si="107"/>
        <v>6.8402735885897153E-2</v>
      </c>
      <c r="Y157" s="5">
        <f t="shared" si="108"/>
        <v>0.1317875946025176</v>
      </c>
      <c r="Z157" s="5">
        <f t="shared" si="109"/>
        <v>9.9027490187753118E-3</v>
      </c>
      <c r="AA157" s="5">
        <f t="shared" si="130"/>
        <v>1.8007256179112342E-2</v>
      </c>
      <c r="AB157" s="11">
        <f t="shared" si="110"/>
        <v>563.53701174253399</v>
      </c>
      <c r="AC157" s="2">
        <f t="shared" si="131"/>
        <v>0.97961702412920015</v>
      </c>
      <c r="AD157" s="2">
        <f t="shared" si="132"/>
        <v>4.7468433073596054E-3</v>
      </c>
      <c r="AE157" s="5">
        <f t="shared" si="133"/>
        <v>5.6381719633266908E-4</v>
      </c>
      <c r="AF157" s="5">
        <f t="shared" si="134"/>
        <v>3.6209132640622636E-4</v>
      </c>
      <c r="AG157" s="5">
        <f t="shared" si="111"/>
        <v>1.4692412822080732E-2</v>
      </c>
      <c r="AH157" s="5">
        <f t="shared" si="135"/>
        <v>1.7811218620530919E-5</v>
      </c>
      <c r="AI157" s="11">
        <f t="shared" si="112"/>
        <v>21.477566985804579</v>
      </c>
      <c r="AJ157" s="2">
        <f t="shared" si="136"/>
        <v>3.4148360808853494E-2</v>
      </c>
      <c r="AK157" s="7">
        <f t="shared" si="137"/>
        <v>0.16417481158102643</v>
      </c>
      <c r="AL157" s="15">
        <f t="shared" si="113"/>
        <v>1.8143999999999982</v>
      </c>
      <c r="AM157" s="2">
        <f t="shared" si="114"/>
        <v>0.12153889877681416</v>
      </c>
      <c r="AN157" s="2">
        <f t="shared" si="138"/>
        <v>0</v>
      </c>
      <c r="AO157" s="2">
        <f t="shared" si="139"/>
        <v>6.1919354582210566E-3</v>
      </c>
      <c r="AP157" s="5">
        <f t="shared" si="140"/>
        <v>8.8255359544251177E-2</v>
      </c>
      <c r="AQ157" s="5">
        <f t="shared" si="141"/>
        <v>0.26450121641538493</v>
      </c>
      <c r="AR157" s="5">
        <f t="shared" si="142"/>
        <v>2.1294729998966935E-3</v>
      </c>
      <c r="AS157" s="5">
        <f t="shared" si="143"/>
        <v>0.63892201558224615</v>
      </c>
    </row>
    <row r="158" spans="1:45">
      <c r="A158">
        <f t="shared" si="144"/>
        <v>0.1430000000000001</v>
      </c>
      <c r="B158" s="7">
        <f t="shared" si="115"/>
        <v>9.0994331971995204E-2</v>
      </c>
      <c r="C158" s="11">
        <f t="shared" si="145"/>
        <v>186.77300072928776</v>
      </c>
      <c r="D158" s="8">
        <f t="shared" si="116"/>
        <v>1.8290548424737419E-4</v>
      </c>
      <c r="E158" s="2">
        <f t="shared" si="117"/>
        <v>1.8290548424737419E-2</v>
      </c>
      <c r="F158" s="7">
        <f t="shared" si="118"/>
        <v>0.6011085180863478</v>
      </c>
      <c r="G158" s="7">
        <f t="shared" si="119"/>
        <v>0.21400233372228702</v>
      </c>
      <c r="H158" s="7">
        <f t="shared" si="120"/>
        <v>0.13707497082847139</v>
      </c>
      <c r="I158" s="7">
        <f t="shared" si="121"/>
        <v>3.1003500583430574E-2</v>
      </c>
      <c r="J158" s="7">
        <f t="shared" si="146"/>
        <v>1.6627771295215844E-2</v>
      </c>
      <c r="K158" s="7">
        <f t="shared" si="122"/>
        <v>0.98337222870478425</v>
      </c>
      <c r="L158" s="7">
        <f t="shared" si="148"/>
        <v>9.2657109101516782E-2</v>
      </c>
      <c r="M158" s="7">
        <f t="shared" si="123"/>
        <v>9.2657109101516782E-2</v>
      </c>
      <c r="N158" s="7">
        <f t="shared" si="123"/>
        <v>0.17313552217036143</v>
      </c>
      <c r="O158" s="11">
        <f t="shared" si="147"/>
        <v>186.77632628354689</v>
      </c>
      <c r="P158" s="7">
        <f t="shared" si="124"/>
        <v>0.14388557176196021</v>
      </c>
      <c r="Q158" s="7">
        <f t="shared" si="125"/>
        <v>0.13748140306915071</v>
      </c>
      <c r="R158" s="7">
        <f t="shared" si="126"/>
        <v>0.13748140306915071</v>
      </c>
      <c r="S158" s="7">
        <f t="shared" si="127"/>
        <v>0.19608512124872429</v>
      </c>
      <c r="T158" s="7">
        <f t="shared" si="128"/>
        <v>4.0803687063698728</v>
      </c>
      <c r="U158" s="7">
        <f t="shared" si="129"/>
        <v>3.6469822629532446E-2</v>
      </c>
      <c r="V158" s="2">
        <f t="shared" si="105"/>
        <v>0.75012143901286932</v>
      </c>
      <c r="W158" s="2">
        <f t="shared" si="106"/>
        <v>1.946235503940974E-2</v>
      </c>
      <c r="X158" s="5">
        <f t="shared" si="107"/>
        <v>6.9288477418766301E-2</v>
      </c>
      <c r="Y158" s="5">
        <f t="shared" si="108"/>
        <v>0.13314409972629368</v>
      </c>
      <c r="Z158" s="5">
        <f t="shared" si="109"/>
        <v>1.0038139831061181E-2</v>
      </c>
      <c r="AA158" s="5">
        <f t="shared" si="130"/>
        <v>1.7945488971599751E-2</v>
      </c>
      <c r="AB158" s="11">
        <f t="shared" si="110"/>
        <v>563.83081312237994</v>
      </c>
      <c r="AC158" s="2">
        <f t="shared" si="131"/>
        <v>0.97927552108345706</v>
      </c>
      <c r="AD158" s="2">
        <f t="shared" si="132"/>
        <v>4.8275003319248229E-3</v>
      </c>
      <c r="AE158" s="5">
        <f t="shared" si="133"/>
        <v>5.7288398904850515E-4</v>
      </c>
      <c r="AF158" s="5">
        <f t="shared" si="134"/>
        <v>3.6694953144216093E-4</v>
      </c>
      <c r="AG158" s="5">
        <f t="shared" si="111"/>
        <v>1.4939340054653116E-2</v>
      </c>
      <c r="AH158" s="5">
        <f t="shared" si="135"/>
        <v>1.7805009474244685E-5</v>
      </c>
      <c r="AI158" s="11">
        <f t="shared" si="112"/>
        <v>21.846284202931731</v>
      </c>
      <c r="AJ158" s="2">
        <f t="shared" si="136"/>
        <v>3.3693377477022647E-2</v>
      </c>
      <c r="AK158" s="7">
        <f t="shared" si="137"/>
        <v>0.16198739171645501</v>
      </c>
      <c r="AL158" s="15">
        <f t="shared" si="113"/>
        <v>1.7975999999999983</v>
      </c>
      <c r="AM158" s="2">
        <f t="shared" si="114"/>
        <v>0.12147980683439809</v>
      </c>
      <c r="AN158" s="2">
        <f t="shared" si="138"/>
        <v>0</v>
      </c>
      <c r="AO158" s="2">
        <f t="shared" si="139"/>
        <v>6.2665266995721039E-3</v>
      </c>
      <c r="AP158" s="5">
        <f t="shared" si="140"/>
        <v>8.9238551621976026E-2</v>
      </c>
      <c r="AQ158" s="5">
        <f t="shared" si="141"/>
        <v>0.26674663318896424</v>
      </c>
      <c r="AR158" s="5">
        <f t="shared" si="142"/>
        <v>2.154733112137317E-3</v>
      </c>
      <c r="AS158" s="5">
        <f t="shared" si="143"/>
        <v>0.63559355537735018</v>
      </c>
    </row>
    <row r="159" spans="1:45">
      <c r="A159">
        <f t="shared" si="144"/>
        <v>0.1440000000000001</v>
      </c>
      <c r="B159" s="7">
        <f t="shared" si="115"/>
        <v>8.982615654205596E-2</v>
      </c>
      <c r="C159" s="11">
        <f t="shared" si="145"/>
        <v>183.77697780373785</v>
      </c>
      <c r="D159" s="8">
        <f t="shared" si="116"/>
        <v>1.7990654205607442E-4</v>
      </c>
      <c r="E159" s="2">
        <f t="shared" si="117"/>
        <v>1.7990654205607443E-2</v>
      </c>
      <c r="F159" s="7">
        <f t="shared" si="118"/>
        <v>0.60169392523364496</v>
      </c>
      <c r="G159" s="7">
        <f t="shared" si="119"/>
        <v>0.214018691588785</v>
      </c>
      <c r="H159" s="7">
        <f t="shared" si="120"/>
        <v>0.13672429906542052</v>
      </c>
      <c r="I159" s="7">
        <f t="shared" si="121"/>
        <v>3.1028037383177574E-2</v>
      </c>
      <c r="J159" s="7">
        <f t="shared" si="146"/>
        <v>1.6355140186915865E-2</v>
      </c>
      <c r="K159" s="7">
        <f t="shared" si="122"/>
        <v>0.98364485981308414</v>
      </c>
      <c r="L159" s="7">
        <f t="shared" si="148"/>
        <v>9.1461670560747513E-2</v>
      </c>
      <c r="M159" s="7">
        <f t="shared" si="123"/>
        <v>9.1461670560747513E-2</v>
      </c>
      <c r="N159" s="7">
        <f t="shared" si="123"/>
        <v>0.17062054906542026</v>
      </c>
      <c r="O159" s="11">
        <f t="shared" si="147"/>
        <v>183.78024883177534</v>
      </c>
      <c r="P159" s="7">
        <f t="shared" si="124"/>
        <v>0.14229001752336434</v>
      </c>
      <c r="Q159" s="7">
        <f t="shared" si="125"/>
        <v>0.13577844126457142</v>
      </c>
      <c r="R159" s="7">
        <f t="shared" si="126"/>
        <v>0.13577844126457142</v>
      </c>
      <c r="S159" s="7">
        <f t="shared" si="127"/>
        <v>0.19412015234824143</v>
      </c>
      <c r="T159" s="7">
        <f t="shared" si="128"/>
        <v>4.0850457767757726</v>
      </c>
      <c r="U159" s="7">
        <f t="shared" si="129"/>
        <v>3.6134563463180634E-2</v>
      </c>
      <c r="V159" s="2">
        <f t="shared" si="105"/>
        <v>0.74746596647719854</v>
      </c>
      <c r="W159" s="2">
        <f t="shared" si="106"/>
        <v>1.9735937083086907E-2</v>
      </c>
      <c r="X159" s="5">
        <f t="shared" si="107"/>
        <v>7.0199469442219581E-2</v>
      </c>
      <c r="Y159" s="5">
        <f t="shared" si="108"/>
        <v>0.13453927574737357</v>
      </c>
      <c r="Z159" s="5">
        <f t="shared" si="109"/>
        <v>1.0177390329614372E-2</v>
      </c>
      <c r="AA159" s="5">
        <f t="shared" si="130"/>
        <v>1.7881960920507155E-2</v>
      </c>
      <c r="AB159" s="11">
        <f t="shared" si="110"/>
        <v>564.12492101014004</v>
      </c>
      <c r="AC159" s="2">
        <f t="shared" si="131"/>
        <v>0.97892207241896412</v>
      </c>
      <c r="AD159" s="2">
        <f t="shared" si="132"/>
        <v>4.9109787019420963E-3</v>
      </c>
      <c r="AE159" s="5">
        <f t="shared" si="133"/>
        <v>5.8226793398426799E-4</v>
      </c>
      <c r="AF159" s="5">
        <f t="shared" si="134"/>
        <v>3.7197767424553918E-4</v>
      </c>
      <c r="AG159" s="5">
        <f t="shared" si="111"/>
        <v>1.5194904687729197E-2</v>
      </c>
      <c r="AH159" s="5">
        <f t="shared" si="135"/>
        <v>1.7798583134890267E-5</v>
      </c>
      <c r="AI159" s="11">
        <f t="shared" si="112"/>
        <v>22.227882499577259</v>
      </c>
      <c r="AJ159" s="2">
        <f t="shared" si="136"/>
        <v>3.3237924048855588E-2</v>
      </c>
      <c r="AK159" s="7">
        <f t="shared" si="137"/>
        <v>0.15979771177334418</v>
      </c>
      <c r="AL159" s="15">
        <f t="shared" si="113"/>
        <v>1.7807999999999984</v>
      </c>
      <c r="AM159" s="2">
        <f t="shared" si="114"/>
        <v>0.12142065383720553</v>
      </c>
      <c r="AN159" s="2">
        <f t="shared" si="138"/>
        <v>0</v>
      </c>
      <c r="AO159" s="2">
        <f t="shared" si="139"/>
        <v>6.3429670159557625E-3</v>
      </c>
      <c r="AP159" s="5">
        <f t="shared" si="140"/>
        <v>9.024611647980546E-2</v>
      </c>
      <c r="AQ159" s="5">
        <f t="shared" si="141"/>
        <v>0.26904771258483839</v>
      </c>
      <c r="AR159" s="5">
        <f t="shared" si="142"/>
        <v>2.1806194083912249E-3</v>
      </c>
      <c r="AS159" s="5">
        <f t="shared" si="143"/>
        <v>0.63218258451100917</v>
      </c>
    </row>
    <row r="160" spans="1:45">
      <c r="A160">
        <f t="shared" si="144"/>
        <v>0.1450000000000001</v>
      </c>
      <c r="B160" s="7">
        <f t="shared" si="115"/>
        <v>8.8655248538011558E-2</v>
      </c>
      <c r="C160" s="11">
        <f t="shared" si="145"/>
        <v>180.77394663742643</v>
      </c>
      <c r="D160" s="8">
        <f t="shared" si="116"/>
        <v>1.7690058479532132E-4</v>
      </c>
      <c r="E160" s="2">
        <f t="shared" si="117"/>
        <v>1.7690058479532131E-2</v>
      </c>
      <c r="F160" s="7">
        <f t="shared" si="118"/>
        <v>0.60228070175438608</v>
      </c>
      <c r="G160" s="7">
        <f t="shared" si="119"/>
        <v>0.21403508771929822</v>
      </c>
      <c r="H160" s="7">
        <f t="shared" si="120"/>
        <v>0.13637280701754384</v>
      </c>
      <c r="I160" s="7">
        <f t="shared" si="121"/>
        <v>3.1052631578947373E-2</v>
      </c>
      <c r="J160" s="7">
        <f t="shared" si="146"/>
        <v>1.6081871345029215E-2</v>
      </c>
      <c r="K160" s="7">
        <f t="shared" si="122"/>
        <v>0.98391812865497086</v>
      </c>
      <c r="L160" s="7">
        <f t="shared" si="148"/>
        <v>9.0263435672514505E-2</v>
      </c>
      <c r="M160" s="7">
        <f t="shared" si="123"/>
        <v>9.0263435672514505E-2</v>
      </c>
      <c r="N160" s="7">
        <f t="shared" si="123"/>
        <v>0.16809969298245586</v>
      </c>
      <c r="O160" s="11">
        <f t="shared" si="147"/>
        <v>180.77716301169562</v>
      </c>
      <c r="P160" s="7">
        <f t="shared" si="124"/>
        <v>0.14069073099415191</v>
      </c>
      <c r="Q160" s="7">
        <f t="shared" si="125"/>
        <v>0.13406954846590313</v>
      </c>
      <c r="R160" s="7">
        <f t="shared" si="126"/>
        <v>0.13406954846590313</v>
      </c>
      <c r="S160" s="7">
        <f t="shared" si="127"/>
        <v>0.19213041147540996</v>
      </c>
      <c r="T160" s="7">
        <f t="shared" si="128"/>
        <v>4.0897305940506712</v>
      </c>
      <c r="U160" s="7">
        <f t="shared" si="129"/>
        <v>3.5797066451023582E-2</v>
      </c>
      <c r="V160" s="2">
        <f t="shared" si="105"/>
        <v>0.74473369777449627</v>
      </c>
      <c r="W160" s="2">
        <f t="shared" si="106"/>
        <v>2.0017431109298527E-2</v>
      </c>
      <c r="X160" s="5">
        <f t="shared" si="107"/>
        <v>7.1136807321130771E-2</v>
      </c>
      <c r="Y160" s="5">
        <f t="shared" si="108"/>
        <v>0.13597480020712618</v>
      </c>
      <c r="Z160" s="5">
        <f t="shared" si="109"/>
        <v>1.032066794740996E-2</v>
      </c>
      <c r="AA160" s="5">
        <f t="shared" si="130"/>
        <v>1.7816595640538193E-2</v>
      </c>
      <c r="AB160" s="11">
        <f t="shared" si="110"/>
        <v>564.41933588571055</v>
      </c>
      <c r="AC160" s="2">
        <f t="shared" si="131"/>
        <v>0.97855604020003628</v>
      </c>
      <c r="AD160" s="2">
        <f t="shared" si="132"/>
        <v>4.9974290866215835E-3</v>
      </c>
      <c r="AE160" s="5">
        <f t="shared" si="133"/>
        <v>5.9198596812101462E-4</v>
      </c>
      <c r="AF160" s="5">
        <f t="shared" si="134"/>
        <v>3.7718483005710467E-4</v>
      </c>
      <c r="AG160" s="5">
        <f t="shared" si="111"/>
        <v>1.5459567987160272E-2</v>
      </c>
      <c r="AH160" s="5">
        <f t="shared" si="135"/>
        <v>1.7791928003637025E-5</v>
      </c>
      <c r="AI160" s="11">
        <f t="shared" si="112"/>
        <v>22.623048873635</v>
      </c>
      <c r="AJ160" s="2">
        <f t="shared" si="136"/>
        <v>3.2782000032210934E-2</v>
      </c>
      <c r="AK160" s="7">
        <f t="shared" si="137"/>
        <v>0.15760576938562948</v>
      </c>
      <c r="AL160" s="15">
        <f t="shared" si="113"/>
        <v>1.7639999999999985</v>
      </c>
      <c r="AM160" s="2">
        <f t="shared" si="114"/>
        <v>0.12136143972131856</v>
      </c>
      <c r="AN160" s="2">
        <f t="shared" si="138"/>
        <v>0</v>
      </c>
      <c r="AO160" s="2">
        <f t="shared" si="139"/>
        <v>6.421326026581891E-3</v>
      </c>
      <c r="AP160" s="5">
        <f t="shared" si="140"/>
        <v>9.1278971773141898E-2</v>
      </c>
      <c r="AQ160" s="5">
        <f t="shared" si="141"/>
        <v>0.27140655034694139</v>
      </c>
      <c r="AR160" s="5">
        <f t="shared" si="142"/>
        <v>2.2071554650063005E-3</v>
      </c>
      <c r="AS160" s="5">
        <f t="shared" si="143"/>
        <v>0.62868599638832845</v>
      </c>
    </row>
    <row r="161" spans="1:45">
      <c r="A161">
        <f t="shared" si="144"/>
        <v>0.1460000000000001</v>
      </c>
      <c r="B161" s="7">
        <f t="shared" si="115"/>
        <v>8.748159836065561E-2</v>
      </c>
      <c r="C161" s="11">
        <f t="shared" si="145"/>
        <v>177.76388261124077</v>
      </c>
      <c r="D161" s="8">
        <f t="shared" si="116"/>
        <v>1.7388758782201368E-4</v>
      </c>
      <c r="E161" s="2">
        <f t="shared" si="117"/>
        <v>1.7388758782201367E-2</v>
      </c>
      <c r="F161" s="7">
        <f t="shared" si="118"/>
        <v>0.60286885245901634</v>
      </c>
      <c r="G161" s="7">
        <f t="shared" si="119"/>
        <v>0.2140515222482435</v>
      </c>
      <c r="H161" s="7">
        <f t="shared" si="120"/>
        <v>0.13602049180327866</v>
      </c>
      <c r="I161" s="7">
        <f t="shared" si="121"/>
        <v>3.1077283372365344E-2</v>
      </c>
      <c r="J161" s="7">
        <f t="shared" si="146"/>
        <v>1.5807962529273981E-2</v>
      </c>
      <c r="K161" s="7">
        <f t="shared" si="122"/>
        <v>0.98419203747072592</v>
      </c>
      <c r="L161" s="7">
        <f t="shared" si="148"/>
        <v>8.9062394613582979E-2</v>
      </c>
      <c r="M161" s="7">
        <f t="shared" si="123"/>
        <v>8.9062394613582979E-2</v>
      </c>
      <c r="N161" s="7">
        <f t="shared" si="123"/>
        <v>0.16557293325526898</v>
      </c>
      <c r="O161" s="11">
        <f t="shared" si="147"/>
        <v>177.76704420374671</v>
      </c>
      <c r="P161" s="7">
        <f t="shared" si="124"/>
        <v>0.13908769906323171</v>
      </c>
      <c r="Q161" s="7">
        <f t="shared" si="125"/>
        <v>0.13235470078399286</v>
      </c>
      <c r="R161" s="7">
        <f t="shared" si="126"/>
        <v>0.13235470078399286</v>
      </c>
      <c r="S161" s="7">
        <f t="shared" si="127"/>
        <v>0.19011553203494855</v>
      </c>
      <c r="T161" s="7">
        <f t="shared" si="128"/>
        <v>4.0944230117928644</v>
      </c>
      <c r="U161" s="7">
        <f t="shared" si="129"/>
        <v>3.5457315327709509E-2</v>
      </c>
      <c r="V161" s="2">
        <f t="shared" si="105"/>
        <v>0.74192125261235331</v>
      </c>
      <c r="W161" s="2">
        <f t="shared" si="106"/>
        <v>2.0307185375197816E-2</v>
      </c>
      <c r="X161" s="5">
        <f t="shared" si="107"/>
        <v>7.2101650705762063E-2</v>
      </c>
      <c r="Y161" s="5">
        <f t="shared" si="108"/>
        <v>0.13745244909940996</v>
      </c>
      <c r="Z161" s="5">
        <f t="shared" si="109"/>
        <v>1.0468149943823448E-2</v>
      </c>
      <c r="AA161" s="5">
        <f t="shared" si="130"/>
        <v>1.7749312263453443E-2</v>
      </c>
      <c r="AB161" s="11">
        <f t="shared" si="110"/>
        <v>564.71405822999043</v>
      </c>
      <c r="AC161" s="2">
        <f t="shared" si="131"/>
        <v>0.97817674024389689</v>
      </c>
      <c r="AD161" s="2">
        <f t="shared" si="132"/>
        <v>5.087013077924963E-3</v>
      </c>
      <c r="AE161" s="5">
        <f t="shared" si="133"/>
        <v>6.0205625628479689E-4</v>
      </c>
      <c r="AF161" s="5">
        <f t="shared" si="134"/>
        <v>3.8258073202640286E-4</v>
      </c>
      <c r="AG161" s="5">
        <f t="shared" si="111"/>
        <v>1.5733824658226109E-2</v>
      </c>
      <c r="AH161" s="5">
        <f t="shared" si="135"/>
        <v>1.7785031640798139E-5</v>
      </c>
      <c r="AI161" s="11">
        <f t="shared" si="112"/>
        <v>23.03252006091784</v>
      </c>
      <c r="AJ161" s="2">
        <f t="shared" si="136"/>
        <v>3.2325604951608904E-2</v>
      </c>
      <c r="AK161" s="7">
        <f t="shared" si="137"/>
        <v>0.15541156226735051</v>
      </c>
      <c r="AL161" s="15">
        <f t="shared" si="113"/>
        <v>1.7471999999999985</v>
      </c>
      <c r="AM161" s="2">
        <f t="shared" si="114"/>
        <v>0.12130216442498323</v>
      </c>
      <c r="AN161" s="2">
        <f t="shared" si="138"/>
        <v>0</v>
      </c>
      <c r="AO161" s="2">
        <f t="shared" si="139"/>
        <v>6.5016768900419608E-3</v>
      </c>
      <c r="AP161" s="5">
        <f t="shared" si="140"/>
        <v>9.2338081810210373E-2</v>
      </c>
      <c r="AQ161" s="5">
        <f t="shared" si="141"/>
        <v>0.27382534876505205</v>
      </c>
      <c r="AR161" s="5">
        <f t="shared" si="142"/>
        <v>2.2343660569319698E-3</v>
      </c>
      <c r="AS161" s="5">
        <f t="shared" si="143"/>
        <v>0.62510052647776371</v>
      </c>
    </row>
    <row r="162" spans="1:45">
      <c r="A162">
        <f t="shared" si="144"/>
        <v>0.1470000000000001</v>
      </c>
      <c r="B162" s="7">
        <f t="shared" si="115"/>
        <v>8.630519636576775E-2</v>
      </c>
      <c r="C162" s="11">
        <f t="shared" si="145"/>
        <v>174.74676099062088</v>
      </c>
      <c r="D162" s="8">
        <f t="shared" si="116"/>
        <v>1.7086752637749083E-4</v>
      </c>
      <c r="E162" s="2">
        <f t="shared" si="117"/>
        <v>1.7086752637749083E-2</v>
      </c>
      <c r="F162" s="7">
        <f t="shared" si="118"/>
        <v>0.60345838218053927</v>
      </c>
      <c r="G162" s="7">
        <f t="shared" si="119"/>
        <v>0.21406799531066817</v>
      </c>
      <c r="H162" s="7">
        <f t="shared" si="120"/>
        <v>0.1356673505275498</v>
      </c>
      <c r="I162" s="7">
        <f t="shared" si="121"/>
        <v>3.1101992966002346E-2</v>
      </c>
      <c r="J162" s="7">
        <f t="shared" si="146"/>
        <v>1.5533411488862812E-2</v>
      </c>
      <c r="K162" s="7">
        <f t="shared" si="122"/>
        <v>0.98446658851113722</v>
      </c>
      <c r="L162" s="7">
        <f t="shared" si="148"/>
        <v>8.7858537514654028E-2</v>
      </c>
      <c r="M162" s="7">
        <f t="shared" si="123"/>
        <v>8.7858537514654028E-2</v>
      </c>
      <c r="N162" s="7">
        <f t="shared" si="123"/>
        <v>0.16304024912074996</v>
      </c>
      <c r="O162" s="11">
        <f t="shared" si="147"/>
        <v>174.74986767291875</v>
      </c>
      <c r="P162" s="7">
        <f t="shared" si="124"/>
        <v>0.13748090855803033</v>
      </c>
      <c r="Q162" s="7">
        <f t="shared" si="125"/>
        <v>0.13063387421127343</v>
      </c>
      <c r="R162" s="7">
        <f t="shared" si="126"/>
        <v>0.13063387421127343</v>
      </c>
      <c r="S162" s="7">
        <f t="shared" si="127"/>
        <v>0.18807514052309482</v>
      </c>
      <c r="T162" s="7">
        <f t="shared" si="128"/>
        <v>4.0991228700978386</v>
      </c>
      <c r="U162" s="7">
        <f t="shared" si="129"/>
        <v>3.5115293686703825E-2</v>
      </c>
      <c r="V162" s="2">
        <f t="shared" si="105"/>
        <v>0.73902504935979418</v>
      </c>
      <c r="W162" s="2">
        <f t="shared" si="106"/>
        <v>2.0605568880994213E-2</v>
      </c>
      <c r="X162" s="5">
        <f t="shared" si="107"/>
        <v>7.3095228318009561E-2</v>
      </c>
      <c r="Y162" s="5">
        <f t="shared" si="108"/>
        <v>0.13897410420066406</v>
      </c>
      <c r="Z162" s="5">
        <f t="shared" si="109"/>
        <v>1.0620024136236552E-2</v>
      </c>
      <c r="AA162" s="5">
        <f t="shared" si="130"/>
        <v>1.7680025104301306E-2</v>
      </c>
      <c r="AB162" s="11">
        <f t="shared" si="110"/>
        <v>565.00908852488294</v>
      </c>
      <c r="AC162" s="2">
        <f t="shared" si="131"/>
        <v>0.97778343785247068</v>
      </c>
      <c r="AD162" s="2">
        <f t="shared" si="132"/>
        <v>5.1799041986404157E-3</v>
      </c>
      <c r="AE162" s="5">
        <f t="shared" si="133"/>
        <v>6.1249830446607719E-4</v>
      </c>
      <c r="AF162" s="5">
        <f t="shared" si="134"/>
        <v>3.8817583193104292E-4</v>
      </c>
      <c r="AG162" s="5">
        <f t="shared" si="111"/>
        <v>1.6018205931803427E-2</v>
      </c>
      <c r="AH162" s="5">
        <f t="shared" si="135"/>
        <v>1.7777880688226751E-5</v>
      </c>
      <c r="AI162" s="11">
        <f t="shared" si="112"/>
        <v>23.457087119345989</v>
      </c>
      <c r="AJ162" s="2">
        <f t="shared" si="136"/>
        <v>3.186873834990836E-2</v>
      </c>
      <c r="AK162" s="7">
        <f t="shared" si="137"/>
        <v>0.15321508822071325</v>
      </c>
      <c r="AL162" s="15">
        <f t="shared" si="113"/>
        <v>1.7303999999999982</v>
      </c>
      <c r="AM162" s="2">
        <f t="shared" si="114"/>
        <v>0.12124282788882733</v>
      </c>
      <c r="AN162" s="2">
        <f t="shared" si="138"/>
        <v>0</v>
      </c>
      <c r="AO162" s="2">
        <f t="shared" si="139"/>
        <v>6.5840965321285437E-3</v>
      </c>
      <c r="AP162" s="5">
        <f t="shared" si="140"/>
        <v>9.3424460554962341E-2</v>
      </c>
      <c r="AQ162" s="5">
        <f t="shared" si="141"/>
        <v>0.27630642353283402</v>
      </c>
      <c r="AR162" s="5">
        <f t="shared" si="142"/>
        <v>2.2622772348696164E-3</v>
      </c>
      <c r="AS162" s="5">
        <f t="shared" si="143"/>
        <v>0.62142274214520554</v>
      </c>
    </row>
    <row r="163" spans="1:45">
      <c r="A163">
        <f t="shared" si="144"/>
        <v>0.1480000000000001</v>
      </c>
      <c r="B163" s="7">
        <f t="shared" si="115"/>
        <v>8.5126032863849621E-2</v>
      </c>
      <c r="C163" s="11">
        <f t="shared" si="145"/>
        <v>171.72255692488218</v>
      </c>
      <c r="D163" s="8">
        <f t="shared" si="116"/>
        <v>1.6784037558685412E-4</v>
      </c>
      <c r="E163" s="2">
        <f t="shared" si="117"/>
        <v>1.6784037558685412E-2</v>
      </c>
      <c r="F163" s="7">
        <f t="shared" si="118"/>
        <v>0.60404929577464794</v>
      </c>
      <c r="G163" s="7">
        <f t="shared" si="119"/>
        <v>0.21408450704225349</v>
      </c>
      <c r="H163" s="7">
        <f t="shared" si="120"/>
        <v>0.13531338028169013</v>
      </c>
      <c r="I163" s="7">
        <f t="shared" si="121"/>
        <v>3.1126760563380283E-2</v>
      </c>
      <c r="J163" s="7">
        <f t="shared" si="146"/>
        <v>1.525821596244129E-2</v>
      </c>
      <c r="K163" s="7">
        <f t="shared" si="122"/>
        <v>0.98474178403755863</v>
      </c>
      <c r="L163" s="7">
        <f t="shared" si="148"/>
        <v>8.6651854460093769E-2</v>
      </c>
      <c r="M163" s="7">
        <f t="shared" si="123"/>
        <v>8.6651854460093769E-2</v>
      </c>
      <c r="N163" s="7">
        <f t="shared" si="123"/>
        <v>0.16050161971830959</v>
      </c>
      <c r="O163" s="11">
        <f t="shared" si="147"/>
        <v>171.72560856807476</v>
      </c>
      <c r="P163" s="7">
        <f t="shared" si="124"/>
        <v>0.13587034624413133</v>
      </c>
      <c r="Q163" s="7">
        <f t="shared" si="125"/>
        <v>0.12890704462105149</v>
      </c>
      <c r="R163" s="7">
        <f t="shared" si="126"/>
        <v>0.12890704462105149</v>
      </c>
      <c r="S163" s="7">
        <f t="shared" si="127"/>
        <v>0.1860088563660961</v>
      </c>
      <c r="T163" s="7">
        <f t="shared" si="128"/>
        <v>4.1038299942741903</v>
      </c>
      <c r="U163" s="7">
        <f t="shared" si="129"/>
        <v>3.4770984978832735E-2</v>
      </c>
      <c r="V163" s="2">
        <f t="shared" si="105"/>
        <v>0.73604128983041206</v>
      </c>
      <c r="W163" s="2">
        <f t="shared" si="106"/>
        <v>2.0912972937682503E-2</v>
      </c>
      <c r="X163" s="5">
        <f t="shared" si="107"/>
        <v>7.4118843171733936E-2</v>
      </c>
      <c r="Y163" s="5">
        <f t="shared" si="108"/>
        <v>0.14054176106479757</v>
      </c>
      <c r="Z163" s="5">
        <f t="shared" si="109"/>
        <v>1.077648969799553E-2</v>
      </c>
      <c r="AA163" s="5">
        <f t="shared" si="130"/>
        <v>1.7608643297378289E-2</v>
      </c>
      <c r="AB163" s="11">
        <f t="shared" si="110"/>
        <v>565.30442725329942</v>
      </c>
      <c r="AC163" s="2">
        <f t="shared" si="131"/>
        <v>0.97737534306259</v>
      </c>
      <c r="AD163" s="2">
        <f t="shared" si="132"/>
        <v>5.276289024201011E-3</v>
      </c>
      <c r="AE163" s="5">
        <f t="shared" si="133"/>
        <v>6.233330859252334E-4</v>
      </c>
      <c r="AF163" s="5">
        <f t="shared" si="134"/>
        <v>3.9398136774705254E-4</v>
      </c>
      <c r="AG163" s="5">
        <f t="shared" si="111"/>
        <v>1.6313282998753807E-2</v>
      </c>
      <c r="AH163" s="5">
        <f t="shared" si="135"/>
        <v>1.7770460782956192E-5</v>
      </c>
      <c r="AI163" s="11">
        <f t="shared" si="112"/>
        <v>23.897600529669205</v>
      </c>
      <c r="AJ163" s="2">
        <f t="shared" si="136"/>
        <v>3.1411399790173371E-2</v>
      </c>
      <c r="AK163" s="7">
        <f t="shared" si="137"/>
        <v>0.15101634514506429</v>
      </c>
      <c r="AL163" s="15">
        <f t="shared" si="113"/>
        <v>1.7135999999999982</v>
      </c>
      <c r="AM163" s="2">
        <f t="shared" si="114"/>
        <v>0.12118343005610285</v>
      </c>
      <c r="AN163" s="2">
        <f t="shared" si="138"/>
        <v>0</v>
      </c>
      <c r="AO163" s="2">
        <f t="shared" si="139"/>
        <v>6.6686658914811448E-3</v>
      </c>
      <c r="AP163" s="5">
        <f t="shared" si="140"/>
        <v>9.453917486494981E-2</v>
      </c>
      <c r="AQ163" s="5">
        <f t="shared" si="141"/>
        <v>0.27885221114250108</v>
      </c>
      <c r="AR163" s="5">
        <f t="shared" si="142"/>
        <v>2.2909164084598589E-3</v>
      </c>
      <c r="AS163" s="5">
        <f t="shared" si="143"/>
        <v>0.61764903169260799</v>
      </c>
    </row>
    <row r="164" spans="1:45">
      <c r="A164">
        <f t="shared" si="144"/>
        <v>0.1490000000000001</v>
      </c>
      <c r="B164" s="7">
        <f t="shared" si="115"/>
        <v>8.3944098119858854E-2</v>
      </c>
      <c r="C164" s="11">
        <f t="shared" si="145"/>
        <v>168.69124544653303</v>
      </c>
      <c r="D164" s="8">
        <f t="shared" si="116"/>
        <v>1.6480611045828397E-4</v>
      </c>
      <c r="E164" s="2">
        <f t="shared" si="117"/>
        <v>1.6480611045828396E-2</v>
      </c>
      <c r="F164" s="7">
        <f t="shared" si="118"/>
        <v>0.60464159811985907</v>
      </c>
      <c r="G164" s="7">
        <f t="shared" si="119"/>
        <v>0.21410105757931841</v>
      </c>
      <c r="H164" s="7">
        <f t="shared" si="120"/>
        <v>0.13495857814336071</v>
      </c>
      <c r="I164" s="7">
        <f t="shared" si="121"/>
        <v>3.1151586368977677E-2</v>
      </c>
      <c r="J164" s="7">
        <f t="shared" si="146"/>
        <v>1.4982373678025827E-2</v>
      </c>
      <c r="K164" s="7">
        <f t="shared" si="122"/>
        <v>0.9850176263219742</v>
      </c>
      <c r="L164" s="7">
        <f t="shared" si="148"/>
        <v>8.5442335487661406E-2</v>
      </c>
      <c r="M164" s="7">
        <f t="shared" si="123"/>
        <v>8.5442335487661406E-2</v>
      </c>
      <c r="N164" s="7">
        <f t="shared" si="123"/>
        <v>0.15795702408930637</v>
      </c>
      <c r="O164" s="11">
        <f t="shared" si="147"/>
        <v>168.69424192126871</v>
      </c>
      <c r="P164" s="7">
        <f t="shared" si="124"/>
        <v>0.13425599882491171</v>
      </c>
      <c r="Q164" s="7">
        <f t="shared" si="125"/>
        <v>0.12717418776679101</v>
      </c>
      <c r="R164" s="7">
        <f t="shared" si="126"/>
        <v>0.12717418776679101</v>
      </c>
      <c r="S164" s="7">
        <f t="shared" si="127"/>
        <v>0.18391629175416221</v>
      </c>
      <c r="T164" s="7">
        <f t="shared" si="128"/>
        <v>4.1085441934119782</v>
      </c>
      <c r="U164" s="7">
        <f t="shared" si="129"/>
        <v>3.4424372510809251E-2</v>
      </c>
      <c r="V164" s="2">
        <f t="shared" si="105"/>
        <v>0.73296594266423909</v>
      </c>
      <c r="W164" s="2">
        <f t="shared" si="106"/>
        <v>2.1229812879137923E-2</v>
      </c>
      <c r="X164" s="5">
        <f t="shared" si="107"/>
        <v>7.5173878273810668E-2</v>
      </c>
      <c r="Y164" s="5">
        <f t="shared" si="108"/>
        <v>0.14215753775429615</v>
      </c>
      <c r="Z164" s="5">
        <f t="shared" si="109"/>
        <v>1.0937758029850283E-2</v>
      </c>
      <c r="AA164" s="5">
        <f t="shared" si="130"/>
        <v>1.753507039866602E-2</v>
      </c>
      <c r="AB164" s="11">
        <f t="shared" si="110"/>
        <v>565.60007489916165</v>
      </c>
      <c r="AC164" s="2">
        <f t="shared" si="131"/>
        <v>0.97695160534999548</v>
      </c>
      <c r="AD164" s="2">
        <f t="shared" si="132"/>
        <v>5.3763684335063257E-3</v>
      </c>
      <c r="AE164" s="5">
        <f t="shared" si="133"/>
        <v>6.3458318179953504E-4</v>
      </c>
      <c r="AF164" s="5">
        <f t="shared" si="134"/>
        <v>4.0000943898946836E-4</v>
      </c>
      <c r="AG164" s="5">
        <f t="shared" si="111"/>
        <v>1.6619670839248202E-2</v>
      </c>
      <c r="AH164" s="5">
        <f t="shared" si="135"/>
        <v>1.7762756460909023E-5</v>
      </c>
      <c r="AI164" s="11">
        <f t="shared" si="112"/>
        <v>24.354975881924155</v>
      </c>
      <c r="AJ164" s="2">
        <f t="shared" si="136"/>
        <v>3.0953588857755E-2</v>
      </c>
      <c r="AK164" s="7">
        <f t="shared" si="137"/>
        <v>0.14881533104689904</v>
      </c>
      <c r="AL164" s="15">
        <f t="shared" si="113"/>
        <v>1.6967999999999983</v>
      </c>
      <c r="AM164" s="2">
        <f t="shared" si="114"/>
        <v>0.1211239708729564</v>
      </c>
      <c r="AN164" s="2">
        <f t="shared" si="138"/>
        <v>0</v>
      </c>
      <c r="AO164" s="2">
        <f t="shared" si="139"/>
        <v>6.7554701847072941E-3</v>
      </c>
      <c r="AP164" s="5">
        <f t="shared" si="140"/>
        <v>9.5683347985903694E-2</v>
      </c>
      <c r="AQ164" s="5">
        <f t="shared" si="141"/>
        <v>0.28146527686574568</v>
      </c>
      <c r="AR164" s="5">
        <f t="shared" si="142"/>
        <v>2.3203124360650453E-3</v>
      </c>
      <c r="AS164" s="5">
        <f t="shared" si="143"/>
        <v>0.6137755925275783</v>
      </c>
    </row>
    <row r="165" spans="1:45">
      <c r="A165">
        <f t="shared" si="144"/>
        <v>0.15000000000000011</v>
      </c>
      <c r="B165" s="7">
        <f t="shared" si="115"/>
        <v>8.2759382352941044E-2</v>
      </c>
      <c r="C165" s="11">
        <f t="shared" si="145"/>
        <v>165.65280147058778</v>
      </c>
      <c r="D165" s="8">
        <f t="shared" si="116"/>
        <v>1.6176470588235257E-4</v>
      </c>
      <c r="E165" s="2">
        <f t="shared" si="117"/>
        <v>1.6176470588235257E-2</v>
      </c>
      <c r="F165" s="7">
        <f t="shared" si="118"/>
        <v>0.60523529411764709</v>
      </c>
      <c r="G165" s="7">
        <f t="shared" si="119"/>
        <v>0.2141176470588235</v>
      </c>
      <c r="H165" s="7">
        <f t="shared" si="120"/>
        <v>0.13460294117647054</v>
      </c>
      <c r="I165" s="7">
        <f t="shared" si="121"/>
        <v>3.1176470588235299E-2</v>
      </c>
      <c r="J165" s="7">
        <f t="shared" si="146"/>
        <v>1.470588235294115E-2</v>
      </c>
      <c r="K165" s="7">
        <f t="shared" si="122"/>
        <v>0.98529411764705876</v>
      </c>
      <c r="L165" s="7">
        <f t="shared" si="148"/>
        <v>8.4229970588235142E-2</v>
      </c>
      <c r="M165" s="7">
        <f t="shared" si="123"/>
        <v>8.4229970588235142E-2</v>
      </c>
      <c r="N165" s="7">
        <f t="shared" si="123"/>
        <v>0.15540644117647029</v>
      </c>
      <c r="O165" s="11">
        <f t="shared" si="147"/>
        <v>165.65574264705845</v>
      </c>
      <c r="P165" s="7">
        <f t="shared" si="124"/>
        <v>0.1326378529411763</v>
      </c>
      <c r="Q165" s="7">
        <f t="shared" si="125"/>
        <v>0.12543527928139148</v>
      </c>
      <c r="R165" s="7">
        <f t="shared" si="126"/>
        <v>0.12543527928139148</v>
      </c>
      <c r="S165" s="7">
        <f t="shared" si="127"/>
        <v>0.18179705147073069</v>
      </c>
      <c r="T165" s="7">
        <f t="shared" si="128"/>
        <v>4.1132652587833594</v>
      </c>
      <c r="U165" s="7">
        <f t="shared" si="129"/>
        <v>3.407543944374139E-2</v>
      </c>
      <c r="V165" s="2">
        <f t="shared" si="105"/>
        <v>0.72979472515546517</v>
      </c>
      <c r="W165" s="2">
        <f t="shared" si="106"/>
        <v>2.1556529934328991E-2</v>
      </c>
      <c r="X165" s="5">
        <f t="shared" si="107"/>
        <v>7.6261802858351158E-2</v>
      </c>
      <c r="Y165" s="5">
        <f t="shared" si="108"/>
        <v>0.14382368438787527</v>
      </c>
      <c r="Z165" s="5">
        <f t="shared" si="109"/>
        <v>1.1104053712891792E-2</v>
      </c>
      <c r="AA165" s="5">
        <f t="shared" si="130"/>
        <v>1.7459203951087691E-2</v>
      </c>
      <c r="AB165" s="11">
        <f t="shared" si="110"/>
        <v>565.89603194740346</v>
      </c>
      <c r="AC165" s="2">
        <f t="shared" si="131"/>
        <v>0.97651130771242867</v>
      </c>
      <c r="AD165" s="2">
        <f t="shared" si="132"/>
        <v>5.4803590063926553E-3</v>
      </c>
      <c r="AE165" s="5">
        <f t="shared" si="133"/>
        <v>6.4627293819513598E-4</v>
      </c>
      <c r="AF165" s="5">
        <f t="shared" si="134"/>
        <v>4.0627309088599439E-4</v>
      </c>
      <c r="AG165" s="5">
        <f t="shared" si="111"/>
        <v>1.6938032501048347E-2</v>
      </c>
      <c r="AH165" s="5">
        <f t="shared" si="135"/>
        <v>1.7754751049316892E-5</v>
      </c>
      <c r="AI165" s="11">
        <f t="shared" si="112"/>
        <v>24.830200227630918</v>
      </c>
      <c r="AJ165" s="2">
        <f t="shared" si="136"/>
        <v>3.049530516261752E-2</v>
      </c>
      <c r="AK165" s="7">
        <f t="shared" si="137"/>
        <v>0.14661204405104578</v>
      </c>
      <c r="AL165" s="15">
        <f t="shared" si="113"/>
        <v>1.6799999999999984</v>
      </c>
      <c r="AM165" s="2">
        <f t="shared" si="114"/>
        <v>0.12106445028873122</v>
      </c>
      <c r="AN165" s="2">
        <f t="shared" si="138"/>
        <v>0</v>
      </c>
      <c r="AO165" s="2">
        <f t="shared" si="139"/>
        <v>6.8445991928042993E-3</v>
      </c>
      <c r="AP165" s="5">
        <f t="shared" si="140"/>
        <v>9.6858163327078015E-2</v>
      </c>
      <c r="AQ165" s="5">
        <f t="shared" si="141"/>
        <v>0.28414832337587981</v>
      </c>
      <c r="AR165" s="5">
        <f t="shared" si="142"/>
        <v>2.3504957217651721E-3</v>
      </c>
      <c r="AS165" s="5">
        <f t="shared" si="143"/>
        <v>0.60979841838247273</v>
      </c>
    </row>
    <row r="166" spans="1:45">
      <c r="A166">
        <f t="shared" si="144"/>
        <v>0.15100000000000011</v>
      </c>
      <c r="B166" s="7">
        <f t="shared" si="115"/>
        <v>8.1571875736160065E-2</v>
      </c>
      <c r="C166" s="11">
        <f t="shared" si="145"/>
        <v>162.60719979387471</v>
      </c>
      <c r="D166" s="8">
        <f t="shared" si="116"/>
        <v>1.5871613663133062E-4</v>
      </c>
      <c r="E166" s="2">
        <f t="shared" si="117"/>
        <v>1.5871613663133062E-2</v>
      </c>
      <c r="F166" s="7">
        <f t="shared" si="118"/>
        <v>0.60583038869257955</v>
      </c>
      <c r="G166" s="7">
        <f t="shared" si="119"/>
        <v>0.2141342756183745</v>
      </c>
      <c r="H166" s="7">
        <f t="shared" si="120"/>
        <v>0.13424646643109536</v>
      </c>
      <c r="I166" s="7">
        <f t="shared" si="121"/>
        <v>3.1201413427561841E-2</v>
      </c>
      <c r="J166" s="7">
        <f t="shared" si="146"/>
        <v>1.4428739693757336E-2</v>
      </c>
      <c r="K166" s="7">
        <f t="shared" si="122"/>
        <v>0.98557126030624265</v>
      </c>
      <c r="L166" s="7">
        <f t="shared" si="148"/>
        <v>8.3014749705535781E-2</v>
      </c>
      <c r="M166" s="7">
        <f t="shared" si="123"/>
        <v>8.3014749705535781E-2</v>
      </c>
      <c r="N166" s="7">
        <f t="shared" si="123"/>
        <v>0.15284984982332125</v>
      </c>
      <c r="O166" s="11">
        <f t="shared" si="147"/>
        <v>162.61008554181353</v>
      </c>
      <c r="P166" s="7">
        <f t="shared" si="124"/>
        <v>0.13101589517078902</v>
      </c>
      <c r="Q166" s="7">
        <f t="shared" si="125"/>
        <v>0.12369029467646073</v>
      </c>
      <c r="R166" s="7">
        <f t="shared" si="126"/>
        <v>0.12369029467646073</v>
      </c>
      <c r="S166" s="7">
        <f t="shared" si="127"/>
        <v>0.17965073271688897</v>
      </c>
      <c r="T166" s="7">
        <f t="shared" si="128"/>
        <v>4.1179929620521074</v>
      </c>
      <c r="U166" s="7">
        <f t="shared" si="129"/>
        <v>3.3724168791622336E-2</v>
      </c>
      <c r="V166" s="2">
        <f t="shared" si="105"/>
        <v>0.7265230833537496</v>
      </c>
      <c r="W166" s="2">
        <f t="shared" si="106"/>
        <v>2.1893593277394902E-2</v>
      </c>
      <c r="X166" s="5">
        <f t="shared" si="107"/>
        <v>7.7384179213189311E-2</v>
      </c>
      <c r="Y166" s="5">
        <f t="shared" si="108"/>
        <v>0.1455425935951824</v>
      </c>
      <c r="Z166" s="5">
        <f t="shared" si="109"/>
        <v>1.1275615552020822E-2</v>
      </c>
      <c r="AA166" s="5">
        <f t="shared" si="130"/>
        <v>1.7380935008462918E-2</v>
      </c>
      <c r="AB166" s="11">
        <f t="shared" si="110"/>
        <v>566.19229888397479</v>
      </c>
      <c r="AC166" s="2">
        <f t="shared" si="131"/>
        <v>0.97605346004518501</v>
      </c>
      <c r="AD166" s="2">
        <f t="shared" si="132"/>
        <v>5.5884945882104875E-3</v>
      </c>
      <c r="AE166" s="5">
        <f t="shared" si="133"/>
        <v>6.5842864206387751E-4</v>
      </c>
      <c r="AF166" s="5">
        <f t="shared" si="134"/>
        <v>4.1278640861601185E-4</v>
      </c>
      <c r="AG166" s="5">
        <f t="shared" si="111"/>
        <v>1.7269083889378339E-2</v>
      </c>
      <c r="AH166" s="5">
        <f t="shared" si="135"/>
        <v>1.7746426546276103E-5</v>
      </c>
      <c r="AI166" s="11">
        <f t="shared" si="112"/>
        <v>25.324339190469257</v>
      </c>
      <c r="AJ166" s="2">
        <f t="shared" si="136"/>
        <v>3.003654834194338E-2</v>
      </c>
      <c r="AK166" s="7">
        <f t="shared" si="137"/>
        <v>0.14440648241318932</v>
      </c>
      <c r="AL166" s="15">
        <f t="shared" si="113"/>
        <v>1.6631999999999985</v>
      </c>
      <c r="AM166" s="2">
        <f t="shared" si="114"/>
        <v>0.12100486825630562</v>
      </c>
      <c r="AN166" s="2">
        <f t="shared" si="138"/>
        <v>0</v>
      </c>
      <c r="AO166" s="2">
        <f t="shared" si="139"/>
        <v>6.9361475709054351E-3</v>
      </c>
      <c r="AP166" s="5">
        <f t="shared" si="140"/>
        <v>9.8064868544034817E-2</v>
      </c>
      <c r="AQ166" s="5">
        <f t="shared" si="141"/>
        <v>0.28690420007211048</v>
      </c>
      <c r="AR166" s="5">
        <f t="shared" si="142"/>
        <v>2.3814983202525516E-3</v>
      </c>
      <c r="AS166" s="5">
        <f t="shared" si="143"/>
        <v>0.60571328549269665</v>
      </c>
    </row>
    <row r="167" spans="1:45">
      <c r="A167">
        <f t="shared" si="144"/>
        <v>0.15200000000000011</v>
      </c>
      <c r="B167" s="7">
        <f t="shared" si="115"/>
        <v>8.0381568396226274E-2</v>
      </c>
      <c r="C167" s="11">
        <f t="shared" si="145"/>
        <v>159.55441509433916</v>
      </c>
      <c r="D167" s="8">
        <f t="shared" si="116"/>
        <v>1.5566037735849014E-4</v>
      </c>
      <c r="E167" s="2">
        <f t="shared" si="117"/>
        <v>1.5566037735849015E-2</v>
      </c>
      <c r="F167" s="7">
        <f t="shared" si="118"/>
        <v>0.60642688679245293</v>
      </c>
      <c r="G167" s="7">
        <f t="shared" si="119"/>
        <v>0.21415094339622637</v>
      </c>
      <c r="H167" s="7">
        <f t="shared" si="120"/>
        <v>0.13388915094339618</v>
      </c>
      <c r="I167" s="7">
        <f t="shared" si="121"/>
        <v>3.1226415094339627E-2</v>
      </c>
      <c r="J167" s="7">
        <f t="shared" si="146"/>
        <v>1.4150943396226389E-2</v>
      </c>
      <c r="K167" s="7">
        <f t="shared" si="122"/>
        <v>0.98584905660377353</v>
      </c>
      <c r="L167" s="7">
        <f t="shared" si="148"/>
        <v>8.1796662735848874E-2</v>
      </c>
      <c r="M167" s="7">
        <f t="shared" si="123"/>
        <v>8.1796662735848874E-2</v>
      </c>
      <c r="N167" s="7">
        <f t="shared" si="123"/>
        <v>0.15028722877358452</v>
      </c>
      <c r="O167" s="11">
        <f t="shared" si="147"/>
        <v>159.55724528301843</v>
      </c>
      <c r="P167" s="7">
        <f t="shared" si="124"/>
        <v>0.12939011202830172</v>
      </c>
      <c r="Q167" s="7">
        <f t="shared" si="125"/>
        <v>0.12193920934158288</v>
      </c>
      <c r="R167" s="7">
        <f t="shared" si="126"/>
        <v>0.12193920934158288</v>
      </c>
      <c r="S167" s="7">
        <f t="shared" si="127"/>
        <v>0.17747692493079351</v>
      </c>
      <c r="T167" s="7">
        <f t="shared" si="128"/>
        <v>4.1227270532648914</v>
      </c>
      <c r="U167" s="7">
        <f t="shared" si="129"/>
        <v>3.3370543419802244E-2</v>
      </c>
      <c r="V167" s="2">
        <f t="shared" si="105"/>
        <v>0.72314617024469718</v>
      </c>
      <c r="W167" s="2">
        <f t="shared" si="106"/>
        <v>2.2241502275618222E-2</v>
      </c>
      <c r="X167" s="5">
        <f t="shared" si="107"/>
        <v>7.8542670165333339E-2</v>
      </c>
      <c r="Y167" s="5">
        <f t="shared" si="108"/>
        <v>0.14731681198069849</v>
      </c>
      <c r="Z167" s="5">
        <f t="shared" si="109"/>
        <v>1.1452697720143325E-2</v>
      </c>
      <c r="AA167" s="5">
        <f t="shared" si="130"/>
        <v>1.7300147613509519E-2</v>
      </c>
      <c r="AB167" s="11">
        <f t="shared" si="110"/>
        <v>566.48887619584389</v>
      </c>
      <c r="AC167" s="2">
        <f t="shared" si="131"/>
        <v>0.97557699170842327</v>
      </c>
      <c r="AD167" s="2">
        <f t="shared" si="132"/>
        <v>5.7010280452961153E-3</v>
      </c>
      <c r="AE167" s="5">
        <f t="shared" si="133"/>
        <v>6.7107871853882618E-4</v>
      </c>
      <c r="AF167" s="5">
        <f t="shared" si="134"/>
        <v>4.1956462304769404E-4</v>
      </c>
      <c r="AG167" s="5">
        <f t="shared" si="111"/>
        <v>1.7613599141208493E-2</v>
      </c>
      <c r="AH167" s="5">
        <f t="shared" si="135"/>
        <v>1.7737763485607716E-5</v>
      </c>
      <c r="AI167" s="11">
        <f t="shared" si="112"/>
        <v>25.838544943240315</v>
      </c>
      <c r="AJ167" s="2">
        <f t="shared" si="136"/>
        <v>2.9577318063056381E-2</v>
      </c>
      <c r="AK167" s="7">
        <f t="shared" si="137"/>
        <v>0.14219864453392489</v>
      </c>
      <c r="AL167" s="15">
        <f t="shared" si="113"/>
        <v>1.6463999999999981</v>
      </c>
      <c r="AM167" s="2">
        <f t="shared" si="114"/>
        <v>0.12094522473247254</v>
      </c>
      <c r="AN167" s="2">
        <f t="shared" si="138"/>
        <v>0</v>
      </c>
      <c r="AO167" s="2">
        <f t="shared" si="139"/>
        <v>7.0302151835969677E-3</v>
      </c>
      <c r="AP167" s="5">
        <f t="shared" si="140"/>
        <v>9.9304779958480013E-2</v>
      </c>
      <c r="AQ167" s="5">
        <f t="shared" si="141"/>
        <v>0.28973591317357317</v>
      </c>
      <c r="AR167" s="5">
        <f t="shared" si="142"/>
        <v>2.4133540503859692E-3</v>
      </c>
      <c r="AS167" s="5">
        <f t="shared" si="143"/>
        <v>0.60151573763396393</v>
      </c>
    </row>
    <row r="168" spans="1:45">
      <c r="A168">
        <f t="shared" si="144"/>
        <v>0.15300000000000011</v>
      </c>
      <c r="B168" s="7">
        <f t="shared" si="115"/>
        <v>7.9188450413223005E-2</v>
      </c>
      <c r="C168" s="11">
        <f t="shared" si="145"/>
        <v>156.49442193034193</v>
      </c>
      <c r="D168" s="8">
        <f t="shared" si="116"/>
        <v>1.525974025974022E-4</v>
      </c>
      <c r="E168" s="2">
        <f t="shared" si="117"/>
        <v>1.525974025974022E-2</v>
      </c>
      <c r="F168" s="7">
        <f t="shared" si="118"/>
        <v>0.60702479338842985</v>
      </c>
      <c r="G168" s="7">
        <f t="shared" si="119"/>
        <v>0.21416765053128686</v>
      </c>
      <c r="H168" s="7">
        <f t="shared" si="120"/>
        <v>0.13353099173553715</v>
      </c>
      <c r="I168" s="7">
        <f t="shared" si="121"/>
        <v>3.1251475796930349E-2</v>
      </c>
      <c r="J168" s="7">
        <f t="shared" si="146"/>
        <v>1.3872491145218392E-2</v>
      </c>
      <c r="K168" s="7">
        <f t="shared" si="122"/>
        <v>0.98612750885478162</v>
      </c>
      <c r="L168" s="7">
        <f t="shared" si="148"/>
        <v>8.0575699527744821E-2</v>
      </c>
      <c r="M168" s="7">
        <f t="shared" si="123"/>
        <v>8.0575699527744821E-2</v>
      </c>
      <c r="N168" s="7">
        <f t="shared" si="123"/>
        <v>0.1477185566706018</v>
      </c>
      <c r="O168" s="11">
        <f t="shared" si="147"/>
        <v>156.49719642857102</v>
      </c>
      <c r="P168" s="7">
        <f t="shared" si="124"/>
        <v>0.12776048996458073</v>
      </c>
      <c r="Q168" s="7">
        <f t="shared" si="125"/>
        <v>0.12018199854358114</v>
      </c>
      <c r="R168" s="7">
        <f t="shared" si="126"/>
        <v>0.12018199854358114</v>
      </c>
      <c r="S168" s="7">
        <f t="shared" si="127"/>
        <v>0.17527520960191825</v>
      </c>
      <c r="T168" s="7">
        <f t="shared" si="128"/>
        <v>4.1274672585926222</v>
      </c>
      <c r="U168" s="7">
        <f t="shared" si="129"/>
        <v>3.3014546043441499E-2</v>
      </c>
      <c r="V168" s="2">
        <f t="shared" si="105"/>
        <v>0.71965882178963936</v>
      </c>
      <c r="W168" s="2">
        <f t="shared" si="106"/>
        <v>2.2600788957944259E-2</v>
      </c>
      <c r="X168" s="5">
        <f t="shared" si="107"/>
        <v>7.9739047300808857E-2</v>
      </c>
      <c r="Y168" s="5">
        <f t="shared" si="108"/>
        <v>0.14914905271235318</v>
      </c>
      <c r="Z168" s="5">
        <f t="shared" si="109"/>
        <v>1.1635571014621891E-2</v>
      </c>
      <c r="AA168" s="5">
        <f t="shared" si="130"/>
        <v>1.7216718224632534E-2</v>
      </c>
      <c r="AB168" s="11">
        <f t="shared" si="110"/>
        <v>566.78576437099957</v>
      </c>
      <c r="AC168" s="2">
        <f t="shared" si="131"/>
        <v>0.97508074316878413</v>
      </c>
      <c r="AD168" s="2">
        <f t="shared" si="132"/>
        <v>5.818233239074256E-3</v>
      </c>
      <c r="AE168" s="5">
        <f t="shared" si="133"/>
        <v>6.8425395284649074E-4</v>
      </c>
      <c r="AF168" s="5">
        <f t="shared" si="134"/>
        <v>4.2662422964389593E-4</v>
      </c>
      <c r="AG168" s="5">
        <f t="shared" si="111"/>
        <v>1.7972416668866543E-2</v>
      </c>
      <c r="AH168" s="5">
        <f t="shared" si="135"/>
        <v>1.7728740784886995E-5</v>
      </c>
      <c r="AI168" s="11">
        <f t="shared" si="112"/>
        <v>26.374065176793732</v>
      </c>
      <c r="AJ168" s="2">
        <f t="shared" si="136"/>
        <v>2.9117614026709596E-2</v>
      </c>
      <c r="AK168" s="7">
        <f t="shared" si="137"/>
        <v>0.13998852897456537</v>
      </c>
      <c r="AL168" s="15">
        <f t="shared" si="113"/>
        <v>1.6295999999999982</v>
      </c>
      <c r="AM168" s="2">
        <f t="shared" si="114"/>
        <v>0.12088551967836665</v>
      </c>
      <c r="AN168" s="2">
        <f t="shared" si="138"/>
        <v>0</v>
      </c>
      <c r="AO168" s="2">
        <f t="shared" si="139"/>
        <v>7.1269074683031879E-3</v>
      </c>
      <c r="AP168" s="5">
        <f t="shared" si="140"/>
        <v>0.10057928734806557</v>
      </c>
      <c r="AQ168" s="5">
        <f t="shared" si="141"/>
        <v>0.29264663665829505</v>
      </c>
      <c r="AR168" s="5">
        <f t="shared" si="142"/>
        <v>2.4460986182499966E-3</v>
      </c>
      <c r="AS168" s="5">
        <f t="shared" si="143"/>
        <v>0.59720106990708621</v>
      </c>
    </row>
    <row r="169" spans="1:45">
      <c r="A169">
        <f t="shared" si="144"/>
        <v>0.15400000000000011</v>
      </c>
      <c r="B169" s="7">
        <f t="shared" si="115"/>
        <v>7.7992511820330845E-2</v>
      </c>
      <c r="C169" s="11">
        <f t="shared" si="145"/>
        <v>153.42719473995228</v>
      </c>
      <c r="D169" s="8">
        <f t="shared" si="116"/>
        <v>1.4952718676122893E-4</v>
      </c>
      <c r="E169" s="2">
        <f t="shared" si="117"/>
        <v>1.4952718676122892E-2</v>
      </c>
      <c r="F169" s="7">
        <f t="shared" si="118"/>
        <v>0.60762411347517742</v>
      </c>
      <c r="G169" s="7">
        <f t="shared" si="119"/>
        <v>0.21418439716312054</v>
      </c>
      <c r="H169" s="7">
        <f t="shared" si="120"/>
        <v>0.1331719858156028</v>
      </c>
      <c r="I169" s="7">
        <f t="shared" si="121"/>
        <v>3.1276595744680856E-2</v>
      </c>
      <c r="J169" s="7">
        <f t="shared" si="146"/>
        <v>1.3593380614657183E-2</v>
      </c>
      <c r="K169" s="7">
        <f t="shared" si="122"/>
        <v>0.9864066193853428</v>
      </c>
      <c r="L169" s="7">
        <f t="shared" si="148"/>
        <v>7.9351849881796527E-2</v>
      </c>
      <c r="M169" s="7">
        <f t="shared" si="123"/>
        <v>7.9351849881796527E-2</v>
      </c>
      <c r="N169" s="7">
        <f t="shared" si="123"/>
        <v>0.14514381205673724</v>
      </c>
      <c r="O169" s="11">
        <f t="shared" si="147"/>
        <v>153.42991341607527</v>
      </c>
      <c r="P169" s="7">
        <f t="shared" si="124"/>
        <v>0.12612701536643009</v>
      </c>
      <c r="Q169" s="7">
        <f t="shared" si="125"/>
        <v>0.11841863742577463</v>
      </c>
      <c r="R169" s="7">
        <f t="shared" si="126"/>
        <v>0.11841863742577463</v>
      </c>
      <c r="S169" s="7">
        <f t="shared" si="127"/>
        <v>0.17304516007995877</v>
      </c>
      <c r="T169" s="7">
        <f t="shared" si="128"/>
        <v>4.1322132777848548</v>
      </c>
      <c r="U169" s="7">
        <f t="shared" si="129"/>
        <v>3.2656159225945183E-2</v>
      </c>
      <c r="V169" s="2">
        <f t="shared" si="105"/>
        <v>0.71605553057562288</v>
      </c>
      <c r="W169" s="2">
        <f t="shared" si="106"/>
        <v>2.2972020729710836E-2</v>
      </c>
      <c r="X169" s="5">
        <f t="shared" si="107"/>
        <v>8.0975200004349809E-2</v>
      </c>
      <c r="Y169" s="5">
        <f t="shared" si="108"/>
        <v>0.15104220936572954</v>
      </c>
      <c r="Z169" s="5">
        <f t="shared" si="109"/>
        <v>1.1824524239045788E-2</v>
      </c>
      <c r="AA169" s="5">
        <f t="shared" si="130"/>
        <v>1.7130515085541229E-2</v>
      </c>
      <c r="AB169" s="11">
        <f t="shared" si="110"/>
        <v>567.08296389845395</v>
      </c>
      <c r="AC169" s="2">
        <f t="shared" si="131"/>
        <v>0.97456345657796983</v>
      </c>
      <c r="AD169" s="2">
        <f t="shared" si="132"/>
        <v>5.9404072512320959E-3</v>
      </c>
      <c r="AE169" s="5">
        <f t="shared" si="133"/>
        <v>6.9798774044240537E-4</v>
      </c>
      <c r="AF169" s="5">
        <f t="shared" si="134"/>
        <v>4.3398312249079982E-4</v>
      </c>
      <c r="AG169" s="5">
        <f t="shared" si="111"/>
        <v>1.8346445972290779E-2</v>
      </c>
      <c r="AH169" s="5">
        <f t="shared" si="135"/>
        <v>1.7719335574144916E-5</v>
      </c>
      <c r="AI169" s="11">
        <f t="shared" si="112"/>
        <v>26.932253207880077</v>
      </c>
      <c r="AJ169" s="2">
        <f t="shared" si="136"/>
        <v>2.8657435970791664E-2</v>
      </c>
      <c r="AK169" s="7">
        <f t="shared" si="137"/>
        <v>0.13777613447495993</v>
      </c>
      <c r="AL169" s="15">
        <f t="shared" si="113"/>
        <v>1.6127999999999982</v>
      </c>
      <c r="AM169" s="2">
        <f t="shared" si="114"/>
        <v>0.12082575305994567</v>
      </c>
      <c r="AN169" s="2">
        <f t="shared" si="138"/>
        <v>0</v>
      </c>
      <c r="AO169" s="2">
        <f t="shared" si="139"/>
        <v>7.2263358295193087E-3</v>
      </c>
      <c r="AP169" s="5">
        <f t="shared" si="140"/>
        <v>0.10188985914279919</v>
      </c>
      <c r="AQ169" s="5">
        <f t="shared" si="141"/>
        <v>0.29563972413077005</v>
      </c>
      <c r="AR169" s="5">
        <f t="shared" si="142"/>
        <v>2.4797697506608422E-3</v>
      </c>
      <c r="AS169" s="5">
        <f t="shared" si="143"/>
        <v>0.59276431114625061</v>
      </c>
    </row>
    <row r="170" spans="1:45">
      <c r="A170">
        <f t="shared" si="144"/>
        <v>0.15500000000000011</v>
      </c>
      <c r="B170" s="7">
        <f t="shared" si="115"/>
        <v>7.6793742603550152E-2</v>
      </c>
      <c r="C170" s="11">
        <f t="shared" si="145"/>
        <v>150.35270784023618</v>
      </c>
      <c r="D170" s="8">
        <f t="shared" si="116"/>
        <v>1.4644970414201148E-4</v>
      </c>
      <c r="E170" s="2">
        <f t="shared" si="117"/>
        <v>1.4644970414201148E-2</v>
      </c>
      <c r="F170" s="7">
        <f t="shared" si="118"/>
        <v>0.60822485207100607</v>
      </c>
      <c r="G170" s="7">
        <f t="shared" si="119"/>
        <v>0.21420118343195263</v>
      </c>
      <c r="H170" s="7">
        <f t="shared" si="120"/>
        <v>0.13281213017751475</v>
      </c>
      <c r="I170" s="7">
        <f t="shared" si="121"/>
        <v>3.1301775147928999E-2</v>
      </c>
      <c r="J170" s="7">
        <f t="shared" si="146"/>
        <v>1.3313609467455594E-2</v>
      </c>
      <c r="K170" s="7">
        <f t="shared" si="122"/>
        <v>0.98668639053254448</v>
      </c>
      <c r="L170" s="7">
        <f t="shared" si="148"/>
        <v>7.8125103550295727E-2</v>
      </c>
      <c r="M170" s="7">
        <f t="shared" si="123"/>
        <v>7.8125103550295727E-2</v>
      </c>
      <c r="N170" s="7">
        <f t="shared" si="123"/>
        <v>0.14256297337278079</v>
      </c>
      <c r="O170" s="11">
        <f t="shared" si="147"/>
        <v>150.35537056212985</v>
      </c>
      <c r="P170" s="7">
        <f t="shared" si="124"/>
        <v>0.12448967455621285</v>
      </c>
      <c r="Q170" s="7">
        <f t="shared" si="125"/>
        <v>0.11664910100723085</v>
      </c>
      <c r="R170" s="7">
        <f t="shared" si="126"/>
        <v>0.11664910100723085</v>
      </c>
      <c r="S170" s="7">
        <f t="shared" si="127"/>
        <v>0.17078634137821305</v>
      </c>
      <c r="T170" s="7">
        <f t="shared" si="128"/>
        <v>4.1369647812938029</v>
      </c>
      <c r="U170" s="7">
        <f t="shared" si="129"/>
        <v>3.2295365377378336E-2</v>
      </c>
      <c r="V170" s="2">
        <f t="shared" si="105"/>
        <v>0.71233041679281983</v>
      </c>
      <c r="W170" s="2">
        <f t="shared" si="106"/>
        <v>2.3355803362722215E-2</v>
      </c>
      <c r="X170" s="5">
        <f t="shared" si="107"/>
        <v>8.2253145415949386E-2</v>
      </c>
      <c r="Y170" s="5">
        <f t="shared" si="108"/>
        <v>0.15299937117243131</v>
      </c>
      <c r="Z170" s="5">
        <f t="shared" si="109"/>
        <v>1.2019865725148411E-2</v>
      </c>
      <c r="AA170" s="5">
        <f t="shared" si="130"/>
        <v>1.7041397530928711E-2</v>
      </c>
      <c r="AB170" s="11">
        <f t="shared" si="110"/>
        <v>567.38047526824596</v>
      </c>
      <c r="AC170" s="2">
        <f t="shared" si="131"/>
        <v>0.97402376512713618</v>
      </c>
      <c r="AD170" s="2">
        <f t="shared" si="132"/>
        <v>6.0678728980253687E-3</v>
      </c>
      <c r="AE170" s="5">
        <f t="shared" si="133"/>
        <v>7.1231636964853352E-4</v>
      </c>
      <c r="AF170" s="5">
        <f t="shared" si="134"/>
        <v>4.4166074574181614E-4</v>
      </c>
      <c r="AG170" s="5">
        <f t="shared" si="111"/>
        <v>1.8736675336445685E-2</v>
      </c>
      <c r="AH170" s="5">
        <f t="shared" si="135"/>
        <v>1.7709523002311573E-5</v>
      </c>
      <c r="AI170" s="11">
        <f t="shared" si="112"/>
        <v>27.514579398308399</v>
      </c>
      <c r="AJ170" s="2">
        <f t="shared" si="136"/>
        <v>2.819678367451554E-2</v>
      </c>
      <c r="AK170" s="7">
        <f t="shared" si="137"/>
        <v>0.13556145997363239</v>
      </c>
      <c r="AL170" s="15">
        <f t="shared" si="113"/>
        <v>1.5959999999999983</v>
      </c>
      <c r="AM170" s="2">
        <f t="shared" si="114"/>
        <v>0.12076592484853441</v>
      </c>
      <c r="AN170" s="2">
        <f t="shared" si="138"/>
        <v>0</v>
      </c>
      <c r="AO170" s="2">
        <f t="shared" si="139"/>
        <v>7.328618066991143E-3</v>
      </c>
      <c r="AP170" s="5">
        <f t="shared" si="140"/>
        <v>0.10323804806890914</v>
      </c>
      <c r="AQ170" s="5">
        <f t="shared" si="141"/>
        <v>0.29871872171143238</v>
      </c>
      <c r="AR170" s="5">
        <f t="shared" si="142"/>
        <v>2.5144073401681842E-3</v>
      </c>
      <c r="AS170" s="5">
        <f t="shared" si="143"/>
        <v>0.58820020481249913</v>
      </c>
    </row>
    <row r="171" spans="1:45">
      <c r="A171">
        <f t="shared" si="144"/>
        <v>0.15600000000000011</v>
      </c>
      <c r="B171" s="7">
        <f t="shared" si="115"/>
        <v>7.5592132701421663E-2</v>
      </c>
      <c r="C171" s="11">
        <f t="shared" si="145"/>
        <v>147.27093542653978</v>
      </c>
      <c r="D171" s="8">
        <f t="shared" si="116"/>
        <v>1.433649289099522E-4</v>
      </c>
      <c r="E171" s="2">
        <f t="shared" si="117"/>
        <v>1.4336492890995221E-2</v>
      </c>
      <c r="F171" s="7">
        <f t="shared" si="118"/>
        <v>0.60882701421800944</v>
      </c>
      <c r="G171" s="7">
        <f t="shared" si="119"/>
        <v>0.21421800947867295</v>
      </c>
      <c r="H171" s="7">
        <f t="shared" si="120"/>
        <v>0.13245142180094782</v>
      </c>
      <c r="I171" s="7">
        <f t="shared" si="121"/>
        <v>3.1327014218009479E-2</v>
      </c>
      <c r="J171" s="7">
        <f t="shared" si="146"/>
        <v>1.303317535545021E-2</v>
      </c>
      <c r="K171" s="7">
        <f t="shared" si="122"/>
        <v>0.98696682464454966</v>
      </c>
      <c r="L171" s="7">
        <f t="shared" si="148"/>
        <v>7.6895450236966673E-2</v>
      </c>
      <c r="M171" s="7">
        <f t="shared" si="123"/>
        <v>7.6895450236966673E-2</v>
      </c>
      <c r="N171" s="7">
        <f t="shared" si="123"/>
        <v>0.13997601895734563</v>
      </c>
      <c r="O171" s="11">
        <f t="shared" si="147"/>
        <v>147.27354206161098</v>
      </c>
      <c r="P171" s="7">
        <f t="shared" si="124"/>
        <v>0.12284845379146903</v>
      </c>
      <c r="Q171" s="7">
        <f t="shared" si="125"/>
        <v>0.11487336418201181</v>
      </c>
      <c r="R171" s="7">
        <f t="shared" si="126"/>
        <v>0.11487336418201181</v>
      </c>
      <c r="S171" s="7">
        <f t="shared" si="127"/>
        <v>0.16849830997125001</v>
      </c>
      <c r="T171" s="7">
        <f t="shared" si="128"/>
        <v>4.1417214070168615</v>
      </c>
      <c r="U171" s="7">
        <f t="shared" si="129"/>
        <v>3.1932146752862017E-2</v>
      </c>
      <c r="V171" s="2">
        <f t="shared" si="105"/>
        <v>0.70847719621767413</v>
      </c>
      <c r="W171" s="2">
        <f t="shared" si="106"/>
        <v>2.3752784293809451E-2</v>
      </c>
      <c r="X171" s="5">
        <f t="shared" si="107"/>
        <v>8.3575039414629723E-2</v>
      </c>
      <c r="Y171" s="5">
        <f t="shared" si="108"/>
        <v>0.15502383984162679</v>
      </c>
      <c r="Z171" s="5">
        <f t="shared" si="109"/>
        <v>1.2221925011741207E-2</v>
      </c>
      <c r="AA171" s="5">
        <f t="shared" si="130"/>
        <v>1.6949215220518534E-2</v>
      </c>
      <c r="AB171" s="11">
        <f t="shared" si="110"/>
        <v>567.67829897144304</v>
      </c>
      <c r="AC171" s="2">
        <f t="shared" si="131"/>
        <v>0.97346018098740617</v>
      </c>
      <c r="AD171" s="2">
        <f t="shared" si="132"/>
        <v>6.2009815785171079E-3</v>
      </c>
      <c r="AE171" s="5">
        <f t="shared" si="133"/>
        <v>7.2727934182860953E-4</v>
      </c>
      <c r="AF171" s="5">
        <f t="shared" si="134"/>
        <v>4.4967826517521248E-4</v>
      </c>
      <c r="AG171" s="5">
        <f t="shared" si="111"/>
        <v>1.9144180551054862E-2</v>
      </c>
      <c r="AH171" s="5">
        <f t="shared" si="135"/>
        <v>1.7699276017952853E-5</v>
      </c>
      <c r="AI171" s="11">
        <f t="shared" si="112"/>
        <v>28.122644088265339</v>
      </c>
      <c r="AJ171" s="2">
        <f t="shared" si="136"/>
        <v>2.7735656963163807E-2</v>
      </c>
      <c r="AK171" s="7">
        <f t="shared" si="137"/>
        <v>0.13334450463059522</v>
      </c>
      <c r="AL171" s="15">
        <f t="shared" si="113"/>
        <v>1.5791999999999984</v>
      </c>
      <c r="AM171" s="2">
        <f t="shared" si="114"/>
        <v>0.12070603502144105</v>
      </c>
      <c r="AN171" s="2">
        <f t="shared" si="138"/>
        <v>0</v>
      </c>
      <c r="AO171" s="2">
        <f t="shared" si="139"/>
        <v>7.4338788413015611E-3</v>
      </c>
      <c r="AP171" s="5">
        <f t="shared" si="140"/>
        <v>0.10462549728576993</v>
      </c>
      <c r="AQ171" s="5">
        <f t="shared" si="141"/>
        <v>0.3018873820521849</v>
      </c>
      <c r="AR171" s="5">
        <f t="shared" si="142"/>
        <v>2.5500536027247031E-3</v>
      </c>
      <c r="AS171" s="5">
        <f t="shared" si="143"/>
        <v>0.58350318821801894</v>
      </c>
    </row>
    <row r="172" spans="1:45">
      <c r="A172">
        <f t="shared" si="144"/>
        <v>0.15700000000000011</v>
      </c>
      <c r="B172" s="7">
        <f t="shared" si="115"/>
        <v>7.4387672004744831E-2</v>
      </c>
      <c r="C172" s="11">
        <f t="shared" si="145"/>
        <v>144.181851571767</v>
      </c>
      <c r="D172" s="8">
        <f t="shared" si="116"/>
        <v>1.4027283511269237E-4</v>
      </c>
      <c r="E172" s="2">
        <f t="shared" si="117"/>
        <v>1.4027283511269237E-2</v>
      </c>
      <c r="F172" s="7">
        <f t="shared" si="118"/>
        <v>0.60943060498220647</v>
      </c>
      <c r="G172" s="7">
        <f t="shared" si="119"/>
        <v>0.2142348754448398</v>
      </c>
      <c r="H172" s="7">
        <f t="shared" si="120"/>
        <v>0.13208985765124551</v>
      </c>
      <c r="I172" s="7">
        <f t="shared" si="121"/>
        <v>3.1352313167259789E-2</v>
      </c>
      <c r="J172" s="7">
        <f t="shared" si="146"/>
        <v>1.2752075919335679E-2</v>
      </c>
      <c r="K172" s="7">
        <f t="shared" si="122"/>
        <v>0.9872479240806642</v>
      </c>
      <c r="L172" s="7">
        <f t="shared" si="148"/>
        <v>7.5662879596678376E-2</v>
      </c>
      <c r="M172" s="7">
        <f t="shared" si="123"/>
        <v>7.5662879596678376E-2</v>
      </c>
      <c r="N172" s="7">
        <f t="shared" si="123"/>
        <v>0.13738292704626301</v>
      </c>
      <c r="O172" s="11">
        <f t="shared" si="147"/>
        <v>144.18440198695097</v>
      </c>
      <c r="P172" s="7">
        <f t="shared" si="124"/>
        <v>0.12120333926453127</v>
      </c>
      <c r="Q172" s="7">
        <f t="shared" si="125"/>
        <v>0.11309140171841572</v>
      </c>
      <c r="R172" s="7">
        <f t="shared" si="126"/>
        <v>0.11309140171841572</v>
      </c>
      <c r="S172" s="7">
        <f t="shared" si="127"/>
        <v>0.16618061358667421</v>
      </c>
      <c r="T172" s="7">
        <f t="shared" si="128"/>
        <v>4.146482756597293</v>
      </c>
      <c r="U172" s="7">
        <f t="shared" si="129"/>
        <v>3.1566485450949561E-2</v>
      </c>
      <c r="V172" s="2">
        <f t="shared" si="105"/>
        <v>0.70448914483507374</v>
      </c>
      <c r="W172" s="2">
        <f t="shared" si="106"/>
        <v>2.4163656269657521E-2</v>
      </c>
      <c r="X172" s="5">
        <f t="shared" si="107"/>
        <v>8.4943188755233989E-2</v>
      </c>
      <c r="Y172" s="5">
        <f t="shared" si="108"/>
        <v>0.15711914814743563</v>
      </c>
      <c r="Z172" s="5">
        <f t="shared" si="109"/>
        <v>1.2431054699893883E-2</v>
      </c>
      <c r="AA172" s="5">
        <f t="shared" si="130"/>
        <v>1.6853807292705126E-2</v>
      </c>
      <c r="AB172" s="11">
        <f t="shared" si="110"/>
        <v>567.97643550014425</v>
      </c>
      <c r="AC172" s="2">
        <f t="shared" si="131"/>
        <v>0.97287108161247149</v>
      </c>
      <c r="AD172" s="2">
        <f t="shared" si="132"/>
        <v>6.3401165096626895E-3</v>
      </c>
      <c r="AE172" s="5">
        <f t="shared" si="133"/>
        <v>7.4291973504952557E-4</v>
      </c>
      <c r="AF172" s="5">
        <f t="shared" si="134"/>
        <v>4.5805876305260798E-4</v>
      </c>
      <c r="AG172" s="5">
        <f t="shared" si="111"/>
        <v>1.9570134814643491E-2</v>
      </c>
      <c r="AH172" s="5">
        <f t="shared" si="135"/>
        <v>1.7688565120226765E-5</v>
      </c>
      <c r="AI172" s="11">
        <f t="shared" si="112"/>
        <v>28.758192283327293</v>
      </c>
      <c r="AJ172" s="2">
        <f t="shared" si="136"/>
        <v>2.7274055713479281E-2</v>
      </c>
      <c r="AK172" s="7">
        <f t="shared" si="137"/>
        <v>0.13112526785326578</v>
      </c>
      <c r="AL172" s="15">
        <f t="shared" si="113"/>
        <v>1.562399999999998</v>
      </c>
      <c r="AM172" s="2">
        <f t="shared" si="114"/>
        <v>0.12064608356265731</v>
      </c>
      <c r="AN172" s="2">
        <f t="shared" si="138"/>
        <v>0</v>
      </c>
      <c r="AO172" s="2">
        <f t="shared" si="139"/>
        <v>7.5422501807326341E-3</v>
      </c>
      <c r="AP172" s="5">
        <f t="shared" si="140"/>
        <v>0.10605394706688569</v>
      </c>
      <c r="AQ172" s="5">
        <f t="shared" si="141"/>
        <v>0.30514967959444678</v>
      </c>
      <c r="AR172" s="5">
        <f t="shared" si="142"/>
        <v>2.5867532493335089E-3</v>
      </c>
      <c r="AS172" s="5">
        <f t="shared" si="143"/>
        <v>0.57866736990860135</v>
      </c>
    </row>
    <row r="173" spans="1:45">
      <c r="A173">
        <f t="shared" si="144"/>
        <v>0.15800000000000011</v>
      </c>
      <c r="B173" s="7">
        <f t="shared" si="115"/>
        <v>7.3180350356294388E-2</v>
      </c>
      <c r="C173" s="11">
        <f t="shared" si="145"/>
        <v>141.08543022565271</v>
      </c>
      <c r="D173" s="8">
        <f t="shared" si="116"/>
        <v>1.3717339667458395E-4</v>
      </c>
      <c r="E173" s="2">
        <f t="shared" si="117"/>
        <v>1.3717339667458394E-2</v>
      </c>
      <c r="F173" s="7">
        <f t="shared" si="118"/>
        <v>0.61003562945368173</v>
      </c>
      <c r="G173" s="7">
        <f t="shared" si="119"/>
        <v>0.21425178147268406</v>
      </c>
      <c r="H173" s="7">
        <f t="shared" si="120"/>
        <v>0.13172743467933487</v>
      </c>
      <c r="I173" s="7">
        <f t="shared" si="121"/>
        <v>3.1377672209026132E-2</v>
      </c>
      <c r="J173" s="7">
        <f t="shared" si="146"/>
        <v>1.2470308788598547E-2</v>
      </c>
      <c r="K173" s="7">
        <f t="shared" si="122"/>
        <v>0.98752969121140144</v>
      </c>
      <c r="L173" s="7">
        <f t="shared" si="148"/>
        <v>7.442738123515423E-2</v>
      </c>
      <c r="M173" s="7">
        <f t="shared" si="123"/>
        <v>7.442738123515423E-2</v>
      </c>
      <c r="N173" s="7">
        <f t="shared" si="123"/>
        <v>0.1347836757719712</v>
      </c>
      <c r="O173" s="11">
        <f t="shared" si="147"/>
        <v>141.08792428741057</v>
      </c>
      <c r="P173" s="7">
        <f t="shared" si="124"/>
        <v>0.1195543171021376</v>
      </c>
      <c r="Q173" s="7">
        <f t="shared" si="125"/>
        <v>0.11130318825821234</v>
      </c>
      <c r="R173" s="7">
        <f t="shared" si="126"/>
        <v>0.11130318825821234</v>
      </c>
      <c r="S173" s="7">
        <f t="shared" si="127"/>
        <v>0.16383279099078124</v>
      </c>
      <c r="T173" s="7">
        <f t="shared" si="128"/>
        <v>4.1512483912115412</v>
      </c>
      <c r="U173" s="7">
        <f t="shared" si="129"/>
        <v>3.1198363411983041E-2</v>
      </c>
      <c r="V173" s="2">
        <f t="shared" si="105"/>
        <v>0.70035905968059664</v>
      </c>
      <c r="W173" s="2">
        <f t="shared" si="106"/>
        <v>2.4589161381062166E-2</v>
      </c>
      <c r="X173" s="5">
        <f t="shared" si="107"/>
        <v>8.6360064501968523E-2</v>
      </c>
      <c r="Y173" s="5">
        <f t="shared" si="108"/>
        <v>0.15928908050227694</v>
      </c>
      <c r="Z173" s="5">
        <f t="shared" si="109"/>
        <v>1.2647632506330428E-2</v>
      </c>
      <c r="AA173" s="5">
        <f t="shared" si="130"/>
        <v>1.6755001427765478E-2</v>
      </c>
      <c r="AB173" s="11">
        <f t="shared" si="110"/>
        <v>568.27488534748318</v>
      </c>
      <c r="AC173" s="2">
        <f t="shared" si="131"/>
        <v>0.97225469413773269</v>
      </c>
      <c r="AD173" s="2">
        <f t="shared" si="132"/>
        <v>6.4856964109590619E-3</v>
      </c>
      <c r="AE173" s="5">
        <f t="shared" si="133"/>
        <v>7.5928461827899315E-4</v>
      </c>
      <c r="AF173" s="5">
        <f t="shared" si="134"/>
        <v>4.6682746005601646E-4</v>
      </c>
      <c r="AG173" s="5">
        <f t="shared" si="111"/>
        <v>2.0015820014897899E-2</v>
      </c>
      <c r="AH173" s="5">
        <f t="shared" si="135"/>
        <v>1.7677358075231514E-5</v>
      </c>
      <c r="AI173" s="11">
        <f t="shared" si="112"/>
        <v>29.423130379004107</v>
      </c>
      <c r="AJ173" s="2">
        <f t="shared" si="136"/>
        <v>2.681197985980514E-2</v>
      </c>
      <c r="AK173" s="7">
        <f t="shared" si="137"/>
        <v>0.12890374932598625</v>
      </c>
      <c r="AL173" s="15">
        <f t="shared" si="113"/>
        <v>1.5455999999999981</v>
      </c>
      <c r="AM173" s="2">
        <f t="shared" si="114"/>
        <v>0.12058607046365587</v>
      </c>
      <c r="AN173" s="2">
        <f t="shared" si="138"/>
        <v>0</v>
      </c>
      <c r="AO173" s="2">
        <f t="shared" si="139"/>
        <v>7.6538720337365525E-3</v>
      </c>
      <c r="AP173" s="5">
        <f t="shared" si="140"/>
        <v>0.10752524208204604</v>
      </c>
      <c r="AQ173" s="5">
        <f t="shared" si="141"/>
        <v>0.30850982720016135</v>
      </c>
      <c r="AR173" s="5">
        <f t="shared" si="142"/>
        <v>2.6245536731408512E-3</v>
      </c>
      <c r="AS173" s="5">
        <f t="shared" si="143"/>
        <v>0.57368650501091512</v>
      </c>
    </row>
    <row r="174" spans="1:45">
      <c r="A174">
        <f t="shared" si="144"/>
        <v>0.15900000000000011</v>
      </c>
      <c r="B174" s="7">
        <f t="shared" si="115"/>
        <v>7.197015755053493E-2</v>
      </c>
      <c r="C174" s="11">
        <f t="shared" si="145"/>
        <v>137.98164521403041</v>
      </c>
      <c r="D174" s="8">
        <f t="shared" si="116"/>
        <v>1.3406658739595676E-4</v>
      </c>
      <c r="E174" s="2">
        <f t="shared" si="117"/>
        <v>1.3406658739595676E-2</v>
      </c>
      <c r="F174" s="7">
        <f t="shared" si="118"/>
        <v>0.61064209274673009</v>
      </c>
      <c r="G174" s="7">
        <f t="shared" si="119"/>
        <v>0.21426872770511293</v>
      </c>
      <c r="H174" s="7">
        <f t="shared" si="120"/>
        <v>0.13136414982164085</v>
      </c>
      <c r="I174" s="7">
        <f t="shared" si="121"/>
        <v>3.1403091557669446E-2</v>
      </c>
      <c r="J174" s="7">
        <f t="shared" si="146"/>
        <v>1.2187871581450625E-2</v>
      </c>
      <c r="K174" s="7">
        <f t="shared" si="122"/>
        <v>0.98781212841854937</v>
      </c>
      <c r="L174" s="7">
        <f t="shared" si="148"/>
        <v>7.3188944708679982E-2</v>
      </c>
      <c r="M174" s="7">
        <f t="shared" si="123"/>
        <v>7.3188944708679982E-2</v>
      </c>
      <c r="N174" s="7">
        <f t="shared" si="123"/>
        <v>0.13217824316290092</v>
      </c>
      <c r="O174" s="11">
        <f t="shared" si="147"/>
        <v>137.9840827883468</v>
      </c>
      <c r="P174" s="7">
        <f t="shared" si="124"/>
        <v>0.11790137336504145</v>
      </c>
      <c r="Q174" s="7">
        <f t="shared" si="125"/>
        <v>0.10950869831587327</v>
      </c>
      <c r="R174" s="7">
        <f t="shared" si="126"/>
        <v>0.10950869831587327</v>
      </c>
      <c r="S174" s="7">
        <f t="shared" si="127"/>
        <v>0.16145437176789698</v>
      </c>
      <c r="T174" s="7">
        <f t="shared" si="128"/>
        <v>4.1560178267581422</v>
      </c>
      <c r="U174" s="7">
        <f t="shared" si="129"/>
        <v>3.0827762416429538E-2</v>
      </c>
      <c r="V174" s="2">
        <f t="shared" si="105"/>
        <v>0.69607921542311313</v>
      </c>
      <c r="W174" s="2">
        <f t="shared" si="106"/>
        <v>2.5030095536039739E-2</v>
      </c>
      <c r="X174" s="5">
        <f t="shared" si="107"/>
        <v>8.7828316923266689E-2</v>
      </c>
      <c r="Y174" s="5">
        <f t="shared" si="108"/>
        <v>0.16153769576821803</v>
      </c>
      <c r="Z174" s="5">
        <f t="shared" si="109"/>
        <v>1.2872063540196857E-2</v>
      </c>
      <c r="AA174" s="5">
        <f t="shared" si="130"/>
        <v>1.6652612809165402E-2</v>
      </c>
      <c r="AB174" s="11">
        <f t="shared" si="110"/>
        <v>568.57364900762991</v>
      </c>
      <c r="AC174" s="2">
        <f t="shared" si="131"/>
        <v>0.97160907756006132</v>
      </c>
      <c r="AD174" s="2">
        <f t="shared" si="132"/>
        <v>6.6381797132723424E-3</v>
      </c>
      <c r="AE174" s="5">
        <f t="shared" si="133"/>
        <v>7.7642552450697818E-4</v>
      </c>
      <c r="AF174" s="5">
        <f t="shared" si="134"/>
        <v>4.7601196879766116E-4</v>
      </c>
      <c r="AG174" s="5">
        <f t="shared" si="111"/>
        <v>2.0482639613769556E-2</v>
      </c>
      <c r="AH174" s="5">
        <f t="shared" si="135"/>
        <v>1.766561959200113E-5</v>
      </c>
      <c r="AI174" s="11">
        <f t="shared" si="112"/>
        <v>30.119545260398194</v>
      </c>
      <c r="AJ174" s="2">
        <f t="shared" si="136"/>
        <v>2.6349429401099172E-2</v>
      </c>
      <c r="AK174" s="7">
        <f t="shared" si="137"/>
        <v>0.12667994904374602</v>
      </c>
      <c r="AL174" s="15">
        <f t="shared" si="113"/>
        <v>1.5287999999999982</v>
      </c>
      <c r="AM174" s="2">
        <f t="shared" si="114"/>
        <v>0.12052599572430137</v>
      </c>
      <c r="AN174" s="2">
        <f t="shared" si="138"/>
        <v>0</v>
      </c>
      <c r="AO174" s="2">
        <f t="shared" si="139"/>
        <v>7.7688928718762859E-3</v>
      </c>
      <c r="AP174" s="5">
        <f t="shared" si="140"/>
        <v>0.10904133934472644</v>
      </c>
      <c r="AQ174" s="5">
        <f t="shared" si="141"/>
        <v>0.31197229430209117</v>
      </c>
      <c r="AR174" s="5">
        <f t="shared" si="142"/>
        <v>2.6635051536202611E-3</v>
      </c>
      <c r="AS174" s="5">
        <f t="shared" si="143"/>
        <v>0.56855396832768579</v>
      </c>
    </row>
    <row r="175" spans="1:45">
      <c r="A175">
        <f t="shared" si="144"/>
        <v>0.16000000000000011</v>
      </c>
      <c r="B175" s="7">
        <f t="shared" si="115"/>
        <v>7.0757083333333193E-2</v>
      </c>
      <c r="C175" s="11">
        <f t="shared" si="145"/>
        <v>134.87047023809473</v>
      </c>
      <c r="D175" s="8">
        <f t="shared" si="116"/>
        <v>1.3095238095238055E-4</v>
      </c>
      <c r="E175" s="2">
        <f t="shared" si="117"/>
        <v>1.3095238095238056E-2</v>
      </c>
      <c r="F175" s="7">
        <f t="shared" si="118"/>
        <v>0.61125000000000007</v>
      </c>
      <c r="G175" s="7">
        <f t="shared" si="119"/>
        <v>0.21428571428571425</v>
      </c>
      <c r="H175" s="7">
        <f t="shared" si="120"/>
        <v>0.13099999999999995</v>
      </c>
      <c r="I175" s="7">
        <f t="shared" si="121"/>
        <v>3.1428571428571431E-2</v>
      </c>
      <c r="J175" s="7">
        <f t="shared" si="146"/>
        <v>1.1904761904761876E-2</v>
      </c>
      <c r="K175" s="7">
        <f t="shared" si="122"/>
        <v>0.98809523809523825</v>
      </c>
      <c r="L175" s="7">
        <f t="shared" si="148"/>
        <v>7.1947559523809365E-2</v>
      </c>
      <c r="M175" s="7">
        <f t="shared" si="123"/>
        <v>7.1947559523809365E-2</v>
      </c>
      <c r="N175" s="7">
        <f t="shared" si="123"/>
        <v>0.12956660714285678</v>
      </c>
      <c r="O175" s="11">
        <f t="shared" si="147"/>
        <v>134.87285119047579</v>
      </c>
      <c r="P175" s="7">
        <f t="shared" si="124"/>
        <v>0.11624449404761888</v>
      </c>
      <c r="Q175" s="7">
        <f t="shared" si="125"/>
        <v>0.10770790627779676</v>
      </c>
      <c r="R175" s="7">
        <f t="shared" si="126"/>
        <v>0.10770790627779676</v>
      </c>
      <c r="S175" s="7">
        <f t="shared" si="127"/>
        <v>0.1590448760931816</v>
      </c>
      <c r="T175" s="7">
        <f t="shared" si="128"/>
        <v>4.1607905283466602</v>
      </c>
      <c r="U175" s="7">
        <f t="shared" si="129"/>
        <v>3.045466408319682E-2</v>
      </c>
      <c r="V175" s="2">
        <f t="shared" si="105"/>
        <v>0.69164131613716617</v>
      </c>
      <c r="W175" s="2">
        <f t="shared" si="106"/>
        <v>2.5487313428514048E-2</v>
      </c>
      <c r="X175" s="5">
        <f t="shared" si="107"/>
        <v>8.9350792036859028E-2</v>
      </c>
      <c r="Y175" s="5">
        <f t="shared" si="108"/>
        <v>0.16386935259559943</v>
      </c>
      <c r="Z175" s="5">
        <f t="shared" si="109"/>
        <v>1.3104782832072661E-2</v>
      </c>
      <c r="AA175" s="5">
        <f t="shared" si="130"/>
        <v>1.6546442969788674E-2</v>
      </c>
      <c r="AB175" s="11">
        <f t="shared" si="110"/>
        <v>568.8727269757951</v>
      </c>
      <c r="AC175" s="2">
        <f t="shared" si="131"/>
        <v>0.97093210232088523</v>
      </c>
      <c r="AD175" s="2">
        <f t="shared" si="132"/>
        <v>6.7980693809544558E-3</v>
      </c>
      <c r="AE175" s="5">
        <f t="shared" si="133"/>
        <v>7.943989928079992E-4</v>
      </c>
      <c r="AF175" s="5">
        <f t="shared" si="134"/>
        <v>4.8564258426995674E-4</v>
      </c>
      <c r="AG175" s="5">
        <f t="shared" si="111"/>
        <v>2.0972133410131183E-2</v>
      </c>
      <c r="AH175" s="5">
        <f t="shared" si="135"/>
        <v>1.7653310951288835E-5</v>
      </c>
      <c r="AI175" s="11">
        <f t="shared" si="112"/>
        <v>30.849726180034068</v>
      </c>
      <c r="AJ175" s="2">
        <f t="shared" si="136"/>
        <v>2.5886404408970762E-2</v>
      </c>
      <c r="AK175" s="7">
        <f t="shared" si="137"/>
        <v>0.12445386735082098</v>
      </c>
      <c r="AL175" s="15">
        <f t="shared" si="113"/>
        <v>1.5119999999999982</v>
      </c>
      <c r="AM175" s="2">
        <f t="shared" si="114"/>
        <v>0.12046585935389423</v>
      </c>
      <c r="AN175" s="2">
        <f t="shared" si="138"/>
        <v>0</v>
      </c>
      <c r="AO175" s="2">
        <f t="shared" si="139"/>
        <v>7.8874703486980433E-3</v>
      </c>
      <c r="AP175" s="5">
        <f t="shared" si="140"/>
        <v>0.11060431689672974</v>
      </c>
      <c r="AQ175" s="5">
        <f t="shared" si="141"/>
        <v>0.31554182673782588</v>
      </c>
      <c r="AR175" s="5">
        <f t="shared" si="142"/>
        <v>2.703661079697839E-3</v>
      </c>
      <c r="AS175" s="5">
        <f t="shared" si="143"/>
        <v>0.56326272493704854</v>
      </c>
    </row>
    <row r="176" spans="1:45">
      <c r="A176">
        <f t="shared" si="144"/>
        <v>0.16100000000000012</v>
      </c>
      <c r="B176" s="7">
        <f t="shared" si="115"/>
        <v>6.954111740166849E-2</v>
      </c>
      <c r="C176" s="11">
        <f t="shared" si="145"/>
        <v>131.75187887365863</v>
      </c>
      <c r="D176" s="8">
        <f t="shared" si="116"/>
        <v>1.2783075089392094E-4</v>
      </c>
      <c r="E176" s="2">
        <f t="shared" si="117"/>
        <v>1.2783075089392094E-2</v>
      </c>
      <c r="F176" s="7">
        <f t="shared" si="118"/>
        <v>0.61185935637663891</v>
      </c>
      <c r="G176" s="7">
        <f t="shared" si="119"/>
        <v>0.21430274135876037</v>
      </c>
      <c r="H176" s="7">
        <f t="shared" si="120"/>
        <v>0.13063498212157326</v>
      </c>
      <c r="I176" s="7">
        <f t="shared" si="121"/>
        <v>3.145411203814065E-2</v>
      </c>
      <c r="J176" s="7">
        <f t="shared" si="146"/>
        <v>1.1620977353992819E-2</v>
      </c>
      <c r="K176" s="7">
        <f t="shared" si="122"/>
        <v>0.98837902264600719</v>
      </c>
      <c r="L176" s="7">
        <f t="shared" si="148"/>
        <v>7.0703215137067774E-2</v>
      </c>
      <c r="M176" s="7">
        <f t="shared" si="123"/>
        <v>7.0703215137067774E-2</v>
      </c>
      <c r="N176" s="7">
        <f t="shared" si="123"/>
        <v>0.12694874553039298</v>
      </c>
      <c r="O176" s="11">
        <f t="shared" si="147"/>
        <v>131.75420306912955</v>
      </c>
      <c r="P176" s="7">
        <f t="shared" si="124"/>
        <v>0.11458366507747302</v>
      </c>
      <c r="Q176" s="7">
        <f t="shared" ref="Q176:Q207" si="149">J$2*L176/(L176+$A176*(1-L176))</f>
        <v>0.10590078640152657</v>
      </c>
      <c r="R176" s="7">
        <f t="shared" ref="R176:R207" si="150">$J$2*M176/(M176+$A176*(1-M176))</f>
        <v>0.10590078640152657</v>
      </c>
      <c r="S176" s="7">
        <f t="shared" ref="S176:S207" si="151">$J$2*N176/(N176+$A176*(1-N176))</f>
        <v>0.15660381449867014</v>
      </c>
      <c r="T176" s="7">
        <f t="shared" ref="T176:T207" si="152">K$2*O176/(O176+A176*(1-O176))</f>
        <v>4.165565903964934</v>
      </c>
      <c r="U176" s="7">
        <f t="shared" si="129"/>
        <v>3.0079049867928413E-2</v>
      </c>
      <c r="V176" s="2">
        <f t="shared" si="105"/>
        <v>0.68703644163167688</v>
      </c>
      <c r="W176" s="2">
        <f t="shared" si="106"/>
        <v>2.5961734067841181E-2</v>
      </c>
      <c r="X176" s="5">
        <f t="shared" si="107"/>
        <v>9.0930550022359835E-2</v>
      </c>
      <c r="Y176" s="5">
        <f t="shared" si="108"/>
        <v>0.16628873762174418</v>
      </c>
      <c r="Z176" s="5">
        <f t="shared" si="109"/>
        <v>1.3346258148443145E-2</v>
      </c>
      <c r="AA176" s="5">
        <f t="shared" si="130"/>
        <v>1.6436278507934863E-2</v>
      </c>
      <c r="AB176" s="11">
        <f t="shared" si="110"/>
        <v>569.17211974823135</v>
      </c>
      <c r="AC176" s="2">
        <f t="shared" ref="AC176:AC207" si="153">(D176*$C$2/$O176)</f>
        <v>0.97022142684017432</v>
      </c>
      <c r="AD176" s="2">
        <f t="shared" ref="AD176:AD207" si="154">(F176*$C$3/$O176)</f>
        <v>6.9659184541035679E-3</v>
      </c>
      <c r="AE176" s="5">
        <f t="shared" ref="AE176:AE207" si="155">(G176*$C$4/$O176)</f>
        <v>8.1326719135600852E-4</v>
      </c>
      <c r="AF176" s="5">
        <f t="shared" ref="AF176:AF207" si="156">(H176*$C$5/$O176)</f>
        <v>4.9575261767182853E-4</v>
      </c>
      <c r="AG176" s="5">
        <f t="shared" si="111"/>
        <v>2.1485994507115205E-2</v>
      </c>
      <c r="AH176" s="5">
        <f t="shared" si="135"/>
        <v>1.7640389578912272E-5</v>
      </c>
      <c r="AI176" s="11">
        <f t="shared" si="112"/>
        <v>31.616189897026061</v>
      </c>
      <c r="AJ176" s="2">
        <f t="shared" si="136"/>
        <v>2.5422905036918617E-2</v>
      </c>
      <c r="AK176" s="7">
        <f t="shared" si="137"/>
        <v>0.12222550498518567</v>
      </c>
      <c r="AL176" s="15">
        <f t="shared" si="113"/>
        <v>1.4951999999999983</v>
      </c>
      <c r="AM176" s="2">
        <f t="shared" si="114"/>
        <v>0.12040566137237042</v>
      </c>
      <c r="AN176" s="2">
        <f t="shared" si="138"/>
        <v>0</v>
      </c>
      <c r="AO176" s="2">
        <f t="shared" si="139"/>
        <v>8.0097720206839008E-3</v>
      </c>
      <c r="AP176" s="5">
        <f t="shared" si="140"/>
        <v>0.11221638331111053</v>
      </c>
      <c r="AQ176" s="5">
        <f t="shared" si="141"/>
        <v>0.31922346845258714</v>
      </c>
      <c r="AR176" s="5">
        <f t="shared" si="142"/>
        <v>2.7450781939008235E-3</v>
      </c>
      <c r="AS176" s="5">
        <f t="shared" si="143"/>
        <v>0.55780529802171752</v>
      </c>
    </row>
    <row r="177" spans="1:45">
      <c r="A177">
        <f t="shared" si="144"/>
        <v>0.16200000000000012</v>
      </c>
      <c r="B177" s="7">
        <f t="shared" si="115"/>
        <v>6.832224940334114E-2</v>
      </c>
      <c r="C177" s="11">
        <f t="shared" si="145"/>
        <v>128.62584457040523</v>
      </c>
      <c r="D177" s="8">
        <f t="shared" si="116"/>
        <v>1.2470167064439097E-4</v>
      </c>
      <c r="E177" s="2">
        <f t="shared" si="117"/>
        <v>1.2470167064439097E-2</v>
      </c>
      <c r="F177" s="7">
        <f t="shared" si="118"/>
        <v>0.61247016706443924</v>
      </c>
      <c r="G177" s="7">
        <f t="shared" si="119"/>
        <v>0.21431980906921236</v>
      </c>
      <c r="H177" s="7">
        <f t="shared" si="120"/>
        <v>0.13026909307875889</v>
      </c>
      <c r="I177" s="7">
        <f t="shared" si="121"/>
        <v>3.147971360381862E-2</v>
      </c>
      <c r="J177" s="7">
        <f t="shared" si="146"/>
        <v>1.1336515513126462E-2</v>
      </c>
      <c r="K177" s="7">
        <f t="shared" si="122"/>
        <v>0.98866348448687347</v>
      </c>
      <c r="L177" s="7">
        <f t="shared" si="148"/>
        <v>6.945590095465376E-2</v>
      </c>
      <c r="M177" s="7">
        <f t="shared" si="123"/>
        <v>6.945590095465376E-2</v>
      </c>
      <c r="N177" s="7">
        <f t="shared" si="123"/>
        <v>0.12432463603818579</v>
      </c>
      <c r="O177" s="11">
        <f t="shared" si="147"/>
        <v>128.62811187350792</v>
      </c>
      <c r="P177" s="7">
        <f t="shared" si="124"/>
        <v>0.11291887231503561</v>
      </c>
      <c r="Q177" s="7">
        <f t="shared" si="149"/>
        <v>0.10408731281496553</v>
      </c>
      <c r="R177" s="7">
        <f t="shared" si="150"/>
        <v>0.10408731281496553</v>
      </c>
      <c r="S177" s="7">
        <f t="shared" si="151"/>
        <v>0.15413068763231599</v>
      </c>
      <c r="T177" s="7">
        <f t="shared" si="152"/>
        <v>4.1703432971780492</v>
      </c>
      <c r="U177" s="7">
        <f t="shared" si="129"/>
        <v>2.9700901061277464E-2</v>
      </c>
      <c r="V177" s="2">
        <f t="shared" si="105"/>
        <v>0.68225498760438319</v>
      </c>
      <c r="W177" s="2">
        <f t="shared" si="106"/>
        <v>2.6454346944443541E-2</v>
      </c>
      <c r="X177" s="5">
        <f t="shared" si="107"/>
        <v>9.2570885752012805E-2</v>
      </c>
      <c r="Y177" s="5">
        <f t="shared" si="108"/>
        <v>0.16880089691360833</v>
      </c>
      <c r="Z177" s="5">
        <f t="shared" si="109"/>
        <v>1.3596993129944871E-2</v>
      </c>
      <c r="AA177" s="5">
        <f t="shared" si="130"/>
        <v>1.6321889655607269E-2</v>
      </c>
      <c r="AB177" s="11">
        <f t="shared" si="110"/>
        <v>569.47182782223649</v>
      </c>
      <c r="AC177" s="2">
        <f t="shared" si="153"/>
        <v>0.96947447045651902</v>
      </c>
      <c r="AD177" s="2">
        <f t="shared" si="154"/>
        <v>7.1423364396432081E-3</v>
      </c>
      <c r="AE177" s="5">
        <f t="shared" si="155"/>
        <v>8.3309863585641808E-4</v>
      </c>
      <c r="AF177" s="5">
        <f t="shared" si="156"/>
        <v>5.063787813618251E-4</v>
      </c>
      <c r="AG177" s="5">
        <f t="shared" si="111"/>
        <v>2.2026088878065796E-2</v>
      </c>
      <c r="AH177" s="5">
        <f t="shared" si="135"/>
        <v>1.7626808553754905E-5</v>
      </c>
      <c r="AI177" s="11">
        <f t="shared" si="112"/>
        <v>32.421709659231716</v>
      </c>
      <c r="AJ177" s="2">
        <f t="shared" si="136"/>
        <v>2.4958931530984128E-2</v>
      </c>
      <c r="AK177" s="7">
        <f t="shared" si="137"/>
        <v>0.11999486312973139</v>
      </c>
      <c r="AL177" s="15">
        <f t="shared" si="113"/>
        <v>1.4783999999999979</v>
      </c>
      <c r="AM177" s="2">
        <f t="shared" si="114"/>
        <v>0.12034540181168513</v>
      </c>
      <c r="AN177" s="2">
        <f t="shared" si="138"/>
        <v>0</v>
      </c>
      <c r="AO177" s="2">
        <f t="shared" si="139"/>
        <v>8.1359761372176709E-3</v>
      </c>
      <c r="AP177" s="5">
        <f t="shared" si="140"/>
        <v>0.11387988810476711</v>
      </c>
      <c r="AQ177" s="5">
        <f t="shared" si="141"/>
        <v>0.32302258527953481</v>
      </c>
      <c r="AR177" s="5">
        <f t="shared" si="142"/>
        <v>2.7878168598772807E-3</v>
      </c>
      <c r="AS177" s="5">
        <f t="shared" si="143"/>
        <v>0.55217373361860322</v>
      </c>
    </row>
    <row r="178" spans="1:45">
      <c r="A178">
        <f t="shared" si="144"/>
        <v>0.16300000000000012</v>
      </c>
      <c r="B178" s="7">
        <f t="shared" si="115"/>
        <v>6.7100468936678467E-2</v>
      </c>
      <c r="C178" s="11">
        <f t="shared" si="145"/>
        <v>125.49234065113451</v>
      </c>
      <c r="D178" s="8">
        <f t="shared" si="116"/>
        <v>1.2156511350059695E-4</v>
      </c>
      <c r="E178" s="2">
        <f t="shared" si="117"/>
        <v>1.2156511350059695E-2</v>
      </c>
      <c r="F178" s="7">
        <f t="shared" si="118"/>
        <v>0.61308243727598577</v>
      </c>
      <c r="G178" s="7">
        <f t="shared" si="119"/>
        <v>0.21433691756272399</v>
      </c>
      <c r="H178" s="7">
        <f t="shared" si="120"/>
        <v>0.1299023297491039</v>
      </c>
      <c r="I178" s="7">
        <f t="shared" si="121"/>
        <v>3.1505376344086025E-2</v>
      </c>
      <c r="J178" s="7">
        <f t="shared" si="146"/>
        <v>1.1051373954599731E-2</v>
      </c>
      <c r="K178" s="7">
        <f t="shared" si="122"/>
        <v>0.98894862604540024</v>
      </c>
      <c r="L178" s="7">
        <f t="shared" si="148"/>
        <v>6.820560633213843E-2</v>
      </c>
      <c r="M178" s="7">
        <f t="shared" si="123"/>
        <v>6.820560633213843E-2</v>
      </c>
      <c r="N178" s="7">
        <f t="shared" si="123"/>
        <v>0.12169425627240109</v>
      </c>
      <c r="O178" s="11">
        <f t="shared" si="147"/>
        <v>125.49455092592551</v>
      </c>
      <c r="P178" s="7">
        <f t="shared" si="124"/>
        <v>0.11125010155316589</v>
      </c>
      <c r="Q178" s="7">
        <f t="shared" si="149"/>
        <v>0.10226745951558322</v>
      </c>
      <c r="R178" s="7">
        <f t="shared" si="150"/>
        <v>0.10226745951558322</v>
      </c>
      <c r="S178" s="7">
        <f t="shared" si="151"/>
        <v>0.15162498600979085</v>
      </c>
      <c r="T178" s="7">
        <f t="shared" si="152"/>
        <v>4.1751219786818812</v>
      </c>
      <c r="U178" s="7">
        <f t="shared" si="129"/>
        <v>2.9320198787159354E-2</v>
      </c>
      <c r="V178" s="2">
        <f t="shared" si="105"/>
        <v>0.67728659877714348</v>
      </c>
      <c r="W178" s="2">
        <f t="shared" si="106"/>
        <v>2.6966218918595044E-2</v>
      </c>
      <c r="X178" s="5">
        <f t="shared" si="107"/>
        <v>9.4275351729434853E-2</v>
      </c>
      <c r="Y178" s="5">
        <f t="shared" si="108"/>
        <v>0.17141127109825957</v>
      </c>
      <c r="Z178" s="5">
        <f t="shared" si="109"/>
        <v>1.3857530797687834E-2</v>
      </c>
      <c r="AA178" s="5">
        <f t="shared" si="130"/>
        <v>1.6203028678879045E-2</v>
      </c>
      <c r="AB178" s="11">
        <f t="shared" si="110"/>
        <v>569.77185169615666</v>
      </c>
      <c r="AC178" s="2">
        <f t="shared" si="153"/>
        <v>0.9686883821143123</v>
      </c>
      <c r="AD178" s="2">
        <f t="shared" si="154"/>
        <v>7.3279967068593781E-3</v>
      </c>
      <c r="AE178" s="5">
        <f t="shared" si="155"/>
        <v>8.5396902089094945E-4</v>
      </c>
      <c r="AF178" s="5">
        <f t="shared" si="156"/>
        <v>5.1756163431263295E-4</v>
      </c>
      <c r="AG178" s="5">
        <f t="shared" si="111"/>
        <v>2.2594478007586297E-2</v>
      </c>
      <c r="AH178" s="5">
        <f t="shared" si="135"/>
        <v>1.7612516038442053E-5</v>
      </c>
      <c r="AI178" s="11">
        <f t="shared" si="112"/>
        <v>33.269348731693476</v>
      </c>
      <c r="AJ178" s="2">
        <f t="shared" si="136"/>
        <v>2.4494484242079523E-2</v>
      </c>
      <c r="AK178" s="7">
        <f t="shared" si="137"/>
        <v>0.11776194347153617</v>
      </c>
      <c r="AL178" s="15">
        <f t="shared" si="113"/>
        <v>1.461599999999998</v>
      </c>
      <c r="AM178" s="2">
        <f t="shared" si="114"/>
        <v>0.1202850807174138</v>
      </c>
      <c r="AN178" s="2">
        <f t="shared" si="138"/>
        <v>0</v>
      </c>
      <c r="AO178" s="2">
        <f t="shared" si="139"/>
        <v>8.2662725073962742E-3</v>
      </c>
      <c r="AP178" s="5">
        <f t="shared" si="140"/>
        <v>0.11559733316393966</v>
      </c>
      <c r="AQ178" s="5">
        <f t="shared" si="141"/>
        <v>0.32694489103335134</v>
      </c>
      <c r="AR178" s="5">
        <f t="shared" si="142"/>
        <v>2.8319413559393255E-3</v>
      </c>
      <c r="AS178" s="5">
        <f t="shared" si="143"/>
        <v>0.54635956193937341</v>
      </c>
    </row>
    <row r="179" spans="1:45">
      <c r="A179">
        <f t="shared" si="144"/>
        <v>0.16400000000000012</v>
      </c>
      <c r="B179" s="7">
        <f t="shared" si="115"/>
        <v>6.5875765550239065E-2</v>
      </c>
      <c r="C179" s="11">
        <f t="shared" si="145"/>
        <v>122.35134031100429</v>
      </c>
      <c r="D179" s="8">
        <f t="shared" si="116"/>
        <v>1.1842105263157854E-4</v>
      </c>
      <c r="E179" s="2">
        <f t="shared" si="117"/>
        <v>1.1842105263157853E-2</v>
      </c>
      <c r="F179" s="7">
        <f t="shared" si="118"/>
        <v>0.61369617224880391</v>
      </c>
      <c r="G179" s="7">
        <f t="shared" si="119"/>
        <v>0.21435406698564591</v>
      </c>
      <c r="H179" s="7">
        <f t="shared" si="120"/>
        <v>0.12953468899521525</v>
      </c>
      <c r="I179" s="7">
        <f t="shared" si="121"/>
        <v>3.1531100478468903E-2</v>
      </c>
      <c r="J179" s="7">
        <f t="shared" si="146"/>
        <v>1.0765550239234419E-2</v>
      </c>
      <c r="K179" s="7">
        <f t="shared" si="122"/>
        <v>0.98923444976076558</v>
      </c>
      <c r="L179" s="7">
        <f t="shared" si="148"/>
        <v>6.6952320574162519E-2</v>
      </c>
      <c r="M179" s="7">
        <f t="shared" si="123"/>
        <v>6.6952320574162519E-2</v>
      </c>
      <c r="N179" s="7">
        <f t="shared" si="123"/>
        <v>0.11905758373205708</v>
      </c>
      <c r="O179" s="11">
        <f t="shared" si="147"/>
        <v>122.35349342105222</v>
      </c>
      <c r="P179" s="7">
        <f t="shared" si="124"/>
        <v>0.10957733851674623</v>
      </c>
      <c r="Q179" s="7">
        <f t="shared" si="149"/>
        <v>0.10044120036961786</v>
      </c>
      <c r="R179" s="7">
        <f t="shared" si="150"/>
        <v>0.10044120036961786</v>
      </c>
      <c r="S179" s="7">
        <f t="shared" si="151"/>
        <v>0.14908618975878565</v>
      </c>
      <c r="T179" s="7">
        <f t="shared" si="152"/>
        <v>4.1799011364959124</v>
      </c>
      <c r="U179" s="7">
        <f t="shared" si="129"/>
        <v>2.8936924000982571E-2</v>
      </c>
      <c r="V179" s="2">
        <f t="shared" si="105"/>
        <v>0.67212009403249473</v>
      </c>
      <c r="W179" s="2">
        <f t="shared" si="106"/>
        <v>2.7498501933283306E-2</v>
      </c>
      <c r="X179" s="5">
        <f t="shared" si="107"/>
        <v>9.6047783772426995E-2</v>
      </c>
      <c r="Y179" s="5">
        <f t="shared" si="108"/>
        <v>0.17412573469586867</v>
      </c>
      <c r="Z179" s="5">
        <f t="shared" si="109"/>
        <v>1.412845747902442E-2</v>
      </c>
      <c r="AA179" s="5">
        <f t="shared" si="130"/>
        <v>1.6079428086901798E-2</v>
      </c>
      <c r="AB179" s="11">
        <f t="shared" si="110"/>
        <v>570.07219186938858</v>
      </c>
      <c r="AC179" s="2">
        <f t="shared" si="153"/>
        <v>0.96786000399726169</v>
      </c>
      <c r="AD179" s="2">
        <f t="shared" si="154"/>
        <v>7.5236450765272262E-3</v>
      </c>
      <c r="AE179" s="5">
        <f t="shared" si="155"/>
        <v>8.7596218543590848E-4</v>
      </c>
      <c r="AF179" s="5">
        <f t="shared" si="156"/>
        <v>5.2934609945892816E-4</v>
      </c>
      <c r="AG179" s="5">
        <f t="shared" si="111"/>
        <v>2.3193445186698101E-2</v>
      </c>
      <c r="AH179" s="5">
        <f t="shared" si="135"/>
        <v>1.7597454618132041E-5</v>
      </c>
      <c r="AI179" s="11">
        <f t="shared" si="112"/>
        <v>34.162499325717789</v>
      </c>
      <c r="AJ179" s="2">
        <f t="shared" si="136"/>
        <v>2.4029563640306468E-2</v>
      </c>
      <c r="AK179" s="7">
        <f t="shared" si="137"/>
        <v>0.11552674827070417</v>
      </c>
      <c r="AL179" s="15">
        <f t="shared" si="113"/>
        <v>1.4447999999999981</v>
      </c>
      <c r="AM179" s="2">
        <f t="shared" si="114"/>
        <v>0.12022469815061192</v>
      </c>
      <c r="AN179" s="2">
        <f t="shared" si="138"/>
        <v>0</v>
      </c>
      <c r="AO179" s="2">
        <f t="shared" si="139"/>
        <v>8.4008634525515793E-3</v>
      </c>
      <c r="AP179" s="5">
        <f t="shared" si="140"/>
        <v>0.11737138529946341</v>
      </c>
      <c r="AQ179" s="5">
        <f t="shared" si="141"/>
        <v>0.33099647618396327</v>
      </c>
      <c r="AR179" s="5">
        <f t="shared" si="142"/>
        <v>2.8775201976319353E-3</v>
      </c>
      <c r="AS179" s="5">
        <f t="shared" si="143"/>
        <v>0.54035375486638981</v>
      </c>
    </row>
    <row r="180" spans="1:45">
      <c r="A180">
        <f t="shared" si="144"/>
        <v>0.16500000000000012</v>
      </c>
      <c r="B180" s="7">
        <f t="shared" si="115"/>
        <v>6.4648128742514813E-2</v>
      </c>
      <c r="C180" s="11">
        <f t="shared" si="145"/>
        <v>119.20281661676597</v>
      </c>
      <c r="D180" s="8">
        <f t="shared" si="116"/>
        <v>1.1526946107784386E-4</v>
      </c>
      <c r="E180" s="2">
        <f t="shared" si="117"/>
        <v>1.1526946107784385E-2</v>
      </c>
      <c r="F180" s="7">
        <f t="shared" si="118"/>
        <v>0.6143113772455091</v>
      </c>
      <c r="G180" s="7">
        <f t="shared" si="119"/>
        <v>0.21437125748502991</v>
      </c>
      <c r="H180" s="7">
        <f t="shared" si="120"/>
        <v>0.12916616766467062</v>
      </c>
      <c r="I180" s="7">
        <f t="shared" si="121"/>
        <v>3.1556886227544913E-2</v>
      </c>
      <c r="J180" s="7">
        <f t="shared" si="146"/>
        <v>1.0479041916167635E-2</v>
      </c>
      <c r="K180" s="7">
        <f t="shared" si="122"/>
        <v>0.98952095808383245</v>
      </c>
      <c r="L180" s="7">
        <f t="shared" si="148"/>
        <v>6.5696032934131551E-2</v>
      </c>
      <c r="M180" s="7">
        <f t="shared" si="123"/>
        <v>6.5696032934131551E-2</v>
      </c>
      <c r="N180" s="7">
        <f t="shared" si="123"/>
        <v>0.11641459580838284</v>
      </c>
      <c r="O180" s="11">
        <f t="shared" si="147"/>
        <v>119.20491242514925</v>
      </c>
      <c r="P180" s="7">
        <f t="shared" si="124"/>
        <v>0.10790056886227528</v>
      </c>
      <c r="Q180" s="7">
        <f t="shared" si="149"/>
        <v>9.8608509111272641E-2</v>
      </c>
      <c r="R180" s="7">
        <f t="shared" si="150"/>
        <v>9.8608509111272641E-2</v>
      </c>
      <c r="S180" s="7">
        <f t="shared" si="151"/>
        <v>0.14651376835554794</v>
      </c>
      <c r="T180" s="7">
        <f t="shared" si="152"/>
        <v>4.1846798645325807</v>
      </c>
      <c r="U180" s="7">
        <f t="shared" si="129"/>
        <v>2.8551057487857641E-2</v>
      </c>
      <c r="V180" s="2">
        <f t="shared" si="105"/>
        <v>0.66674338241242082</v>
      </c>
      <c r="W180" s="2">
        <f t="shared" si="106"/>
        <v>2.8052441668499194E-2</v>
      </c>
      <c r="X180" s="5">
        <f t="shared" si="107"/>
        <v>9.7892329830614175E-2</v>
      </c>
      <c r="Y180" s="5">
        <f t="shared" si="108"/>
        <v>0.17695064025366372</v>
      </c>
      <c r="Z180" s="5">
        <f t="shared" si="109"/>
        <v>1.4410407212495441E-2</v>
      </c>
      <c r="AA180" s="5">
        <f t="shared" si="130"/>
        <v>1.5950798622306736E-2</v>
      </c>
      <c r="AB180" s="11">
        <f t="shared" si="110"/>
        <v>570.37284884238261</v>
      </c>
      <c r="AC180" s="2">
        <f t="shared" si="153"/>
        <v>0.96698582913035125</v>
      </c>
      <c r="AD180" s="2">
        <f t="shared" si="154"/>
        <v>7.7301098345831029E-3</v>
      </c>
      <c r="AE180" s="5">
        <f t="shared" si="155"/>
        <v>8.9917123851601839E-4</v>
      </c>
      <c r="AF180" s="5">
        <f t="shared" si="156"/>
        <v>5.4178206684970392E-4</v>
      </c>
      <c r="AG180" s="5">
        <f t="shared" si="111"/>
        <v>2.3825526169170257E-2</v>
      </c>
      <c r="AH180" s="5">
        <f t="shared" si="135"/>
        <v>1.7581560529642772E-5</v>
      </c>
      <c r="AI180" s="11">
        <f t="shared" si="112"/>
        <v>35.104927971489523</v>
      </c>
      <c r="AJ180" s="2">
        <f t="shared" si="136"/>
        <v>2.3564170331650206E-2</v>
      </c>
      <c r="AK180" s="7">
        <f t="shared" si="137"/>
        <v>0.11328928044062599</v>
      </c>
      <c r="AL180" s="15">
        <f t="shared" si="113"/>
        <v>1.4279999999999982</v>
      </c>
      <c r="AM180" s="2">
        <f t="shared" si="114"/>
        <v>0.12016425418998312</v>
      </c>
      <c r="AN180" s="2">
        <f t="shared" si="138"/>
        <v>0</v>
      </c>
      <c r="AO180" s="2">
        <f t="shared" si="139"/>
        <v>8.53996485453592E-3</v>
      </c>
      <c r="AP180" s="5">
        <f t="shared" si="140"/>
        <v>0.11920489006428923</v>
      </c>
      <c r="AQ180" s="5">
        <f t="shared" si="141"/>
        <v>0.33518383941303292</v>
      </c>
      <c r="AR180" s="5">
        <f t="shared" si="142"/>
        <v>2.924626492731864E-3</v>
      </c>
      <c r="AS180" s="5">
        <f t="shared" si="143"/>
        <v>0.53414667917541003</v>
      </c>
    </row>
    <row r="181" spans="1:45">
      <c r="A181">
        <f t="shared" si="144"/>
        <v>0.16600000000000012</v>
      </c>
      <c r="B181" s="7">
        <f t="shared" si="115"/>
        <v>6.3417547961630544E-2</v>
      </c>
      <c r="C181" s="11">
        <f t="shared" si="145"/>
        <v>116.04674250599471</v>
      </c>
      <c r="D181" s="8">
        <f t="shared" si="116"/>
        <v>1.1211031175059909E-4</v>
      </c>
      <c r="E181" s="2">
        <f t="shared" si="117"/>
        <v>1.1211031175059909E-2</v>
      </c>
      <c r="F181" s="7">
        <f t="shared" si="118"/>
        <v>0.61492805755395685</v>
      </c>
      <c r="G181" s="7">
        <f t="shared" si="119"/>
        <v>0.21438848920863304</v>
      </c>
      <c r="H181" s="7">
        <f t="shared" si="120"/>
        <v>0.128796762589928</v>
      </c>
      <c r="I181" s="7">
        <f t="shared" si="121"/>
        <v>3.1582733812949647E-2</v>
      </c>
      <c r="J181" s="7">
        <f t="shared" si="146"/>
        <v>1.0191846522781744E-2</v>
      </c>
      <c r="K181" s="7">
        <f t="shared" si="122"/>
        <v>0.98980815347721818</v>
      </c>
      <c r="L181" s="7">
        <f t="shared" si="148"/>
        <v>6.4436732613908684E-2</v>
      </c>
      <c r="M181" s="7">
        <f t="shared" si="123"/>
        <v>6.4436732613908684E-2</v>
      </c>
      <c r="N181" s="7">
        <f t="shared" si="123"/>
        <v>0.11376526978417228</v>
      </c>
      <c r="O181" s="11">
        <f t="shared" si="147"/>
        <v>116.04878087529931</v>
      </c>
      <c r="P181" s="7">
        <f t="shared" si="124"/>
        <v>0.10621977817745784</v>
      </c>
      <c r="Q181" s="7">
        <f t="shared" si="149"/>
        <v>9.6769359341906003E-2</v>
      </c>
      <c r="R181" s="7">
        <f t="shared" si="150"/>
        <v>9.6769359341906003E-2</v>
      </c>
      <c r="S181" s="7">
        <f t="shared" si="151"/>
        <v>0.14390718035337896</v>
      </c>
      <c r="T181" s="7">
        <f t="shared" si="152"/>
        <v>4.1894571492207531</v>
      </c>
      <c r="U181" s="7">
        <f t="shared" si="129"/>
        <v>2.8162579860783733E-2</v>
      </c>
      <c r="V181" s="2">
        <f t="shared" si="105"/>
        <v>0.66114336865106682</v>
      </c>
      <c r="W181" s="2">
        <f t="shared" si="106"/>
        <v>2.8629387273799687E-2</v>
      </c>
      <c r="X181" s="5">
        <f t="shared" si="107"/>
        <v>9.981348239359232E-2</v>
      </c>
      <c r="Y181" s="5">
        <f t="shared" si="108"/>
        <v>0.17989286797871323</v>
      </c>
      <c r="Z181" s="5">
        <f t="shared" si="109"/>
        <v>1.4704066701606393E-2</v>
      </c>
      <c r="AA181" s="5">
        <f t="shared" si="130"/>
        <v>1.5816827001221709E-2</v>
      </c>
      <c r="AB181" s="11">
        <f t="shared" si="110"/>
        <v>570.67382311664505</v>
      </c>
      <c r="AC181" s="2">
        <f t="shared" si="153"/>
        <v>0.96606195174999443</v>
      </c>
      <c r="AD181" s="2">
        <f t="shared" si="154"/>
        <v>7.9483134538233143E-3</v>
      </c>
      <c r="AE181" s="5">
        <f t="shared" si="155"/>
        <v>9.236998768604259E-4</v>
      </c>
      <c r="AF181" s="5">
        <f t="shared" si="156"/>
        <v>5.5492509967996595E-4</v>
      </c>
      <c r="AG181" s="5">
        <f t="shared" si="111"/>
        <v>2.4493545056882848E-2</v>
      </c>
      <c r="AH181" s="5">
        <f t="shared" si="135"/>
        <v>1.7564762759090823E-5</v>
      </c>
      <c r="AI181" s="11">
        <f t="shared" si="112"/>
        <v>36.100828613809838</v>
      </c>
      <c r="AJ181" s="2">
        <f t="shared" si="136"/>
        <v>2.3098305077521867E-2</v>
      </c>
      <c r="AK181" s="7">
        <f t="shared" si="137"/>
        <v>0.11104954364193205</v>
      </c>
      <c r="AL181" s="15">
        <f t="shared" si="113"/>
        <v>1.4111999999999982</v>
      </c>
      <c r="AM181" s="2">
        <f t="shared" si="114"/>
        <v>0.12010374893441733</v>
      </c>
      <c r="AN181" s="2">
        <f t="shared" si="138"/>
        <v>0</v>
      </c>
      <c r="AO181" s="2">
        <f t="shared" si="139"/>
        <v>8.6838073111951495E-3</v>
      </c>
      <c r="AP181" s="5">
        <f t="shared" si="140"/>
        <v>0.12110088698385041</v>
      </c>
      <c r="AQ181" s="5">
        <f t="shared" si="141"/>
        <v>0.3395139223971117</v>
      </c>
      <c r="AR181" s="5">
        <f t="shared" si="142"/>
        <v>2.9733383325453219E-3</v>
      </c>
      <c r="AS181" s="5">
        <f t="shared" si="143"/>
        <v>0.52772804497529746</v>
      </c>
    </row>
    <row r="182" spans="1:45">
      <c r="A182">
        <f t="shared" si="144"/>
        <v>0.16700000000000012</v>
      </c>
      <c r="B182" s="7">
        <f t="shared" si="115"/>
        <v>6.2184012605041881E-2</v>
      </c>
      <c r="C182" s="11">
        <f t="shared" si="145"/>
        <v>112.88309078631397</v>
      </c>
      <c r="D182" s="8">
        <f t="shared" si="116"/>
        <v>1.0894357743097196E-4</v>
      </c>
      <c r="E182" s="2">
        <f t="shared" si="117"/>
        <v>1.0894357743097197E-2</v>
      </c>
      <c r="F182" s="7">
        <f t="shared" si="118"/>
        <v>0.61554621848739499</v>
      </c>
      <c r="G182" s="7">
        <f t="shared" si="119"/>
        <v>0.21440576230492192</v>
      </c>
      <c r="H182" s="7">
        <f t="shared" si="120"/>
        <v>0.12842647058823525</v>
      </c>
      <c r="I182" s="7">
        <f t="shared" si="121"/>
        <v>3.1608643457382957E-2</v>
      </c>
      <c r="J182" s="7">
        <f t="shared" si="146"/>
        <v>9.9039615846338233E-3</v>
      </c>
      <c r="K182" s="7">
        <f t="shared" si="122"/>
        <v>0.99009603841536609</v>
      </c>
      <c r="L182" s="7">
        <f t="shared" si="148"/>
        <v>6.3174408763505233E-2</v>
      </c>
      <c r="M182" s="7">
        <f t="shared" si="123"/>
        <v>6.3174408763505233E-2</v>
      </c>
      <c r="N182" s="7">
        <f t="shared" si="123"/>
        <v>0.11110958283313289</v>
      </c>
      <c r="O182" s="11">
        <f t="shared" si="147"/>
        <v>112.88507157863104</v>
      </c>
      <c r="P182" s="7">
        <f t="shared" si="124"/>
        <v>0.10453495198079213</v>
      </c>
      <c r="Q182" s="7">
        <f t="shared" si="149"/>
        <v>9.4923724529216061E-2</v>
      </c>
      <c r="R182" s="7">
        <f t="shared" si="150"/>
        <v>9.4923724529216061E-2</v>
      </c>
      <c r="S182" s="7">
        <f t="shared" si="151"/>
        <v>0.14126587310280223</v>
      </c>
      <c r="T182" s="7">
        <f t="shared" si="152"/>
        <v>4.1942318537856247</v>
      </c>
      <c r="U182" s="7">
        <f t="shared" si="129"/>
        <v>2.7771471558812731E-2</v>
      </c>
      <c r="V182" s="2">
        <f t="shared" si="105"/>
        <v>0.65530584668779013</v>
      </c>
      <c r="W182" s="2">
        <f t="shared" si="106"/>
        <v>2.9230802339205372E-2</v>
      </c>
      <c r="X182" s="5">
        <f t="shared" si="107"/>
        <v>0.10181611502256611</v>
      </c>
      <c r="Y182" s="5">
        <f t="shared" si="108"/>
        <v>0.18295988168579821</v>
      </c>
      <c r="Z182" s="5">
        <f t="shared" si="109"/>
        <v>1.5010180898903509E-2</v>
      </c>
      <c r="AA182" s="5">
        <f t="shared" si="130"/>
        <v>1.5677173365736621E-2</v>
      </c>
      <c r="AB182" s="11">
        <f t="shared" si="110"/>
        <v>570.97511519474176</v>
      </c>
      <c r="AC182" s="2">
        <f t="shared" si="153"/>
        <v>0.96508400896115309</v>
      </c>
      <c r="AD182" s="2">
        <f t="shared" si="154"/>
        <v>8.1792863734683179E-3</v>
      </c>
      <c r="AE182" s="5">
        <f t="shared" si="155"/>
        <v>9.4966393388684611E-4</v>
      </c>
      <c r="AF182" s="5">
        <f t="shared" si="156"/>
        <v>5.688372642735967E-4</v>
      </c>
      <c r="AG182" s="5">
        <f t="shared" si="111"/>
        <v>2.5200656485236953E-2</v>
      </c>
      <c r="AH182" s="5">
        <f t="shared" si="135"/>
        <v>1.7546981981111888E-5</v>
      </c>
      <c r="AI182" s="11">
        <f t="shared" si="112"/>
        <v>37.154885009432782</v>
      </c>
      <c r="AJ182" s="2">
        <f t="shared" si="136"/>
        <v>2.2631968817732363E-2</v>
      </c>
      <c r="AK182" s="7">
        <f t="shared" si="137"/>
        <v>0.10880754239294405</v>
      </c>
      <c r="AL182" s="15">
        <f t="shared" si="113"/>
        <v>1.3943999999999979</v>
      </c>
      <c r="AM182" s="2">
        <f t="shared" si="114"/>
        <v>0.12004318250597451</v>
      </c>
      <c r="AN182" s="2">
        <f t="shared" si="138"/>
        <v>0</v>
      </c>
      <c r="AO182" s="2">
        <f t="shared" si="139"/>
        <v>8.8326374120375421E-3</v>
      </c>
      <c r="AP182" s="5">
        <f t="shared" si="140"/>
        <v>0.12306262637073852</v>
      </c>
      <c r="AQ182" s="5">
        <f t="shared" si="141"/>
        <v>0.34399414820904367</v>
      </c>
      <c r="AR182" s="5">
        <f t="shared" si="142"/>
        <v>3.023739223909618E-3</v>
      </c>
      <c r="AS182" s="5">
        <f t="shared" si="143"/>
        <v>0.5210868487842707</v>
      </c>
    </row>
    <row r="183" spans="1:45">
      <c r="A183">
        <f t="shared" si="144"/>
        <v>0.16800000000000012</v>
      </c>
      <c r="B183" s="7">
        <f t="shared" si="115"/>
        <v>6.0947512019230606E-2</v>
      </c>
      <c r="C183" s="11">
        <f t="shared" si="145"/>
        <v>109.71183413461483</v>
      </c>
      <c r="D183" s="8">
        <f t="shared" si="116"/>
        <v>1.057692307692303E-4</v>
      </c>
      <c r="E183" s="2">
        <f t="shared" si="117"/>
        <v>1.0576923076923031E-2</v>
      </c>
      <c r="F183" s="7">
        <f t="shared" si="118"/>
        <v>0.61616586538461537</v>
      </c>
      <c r="G183" s="7">
        <f t="shared" si="119"/>
        <v>0.21442307692307691</v>
      </c>
      <c r="H183" s="7">
        <f t="shared" si="120"/>
        <v>0.12805528846153841</v>
      </c>
      <c r="I183" s="7">
        <f t="shared" si="121"/>
        <v>3.1634615384615393E-2</v>
      </c>
      <c r="J183" s="7">
        <f t="shared" si="146"/>
        <v>9.6153846153845847E-3</v>
      </c>
      <c r="K183" s="7">
        <f t="shared" si="122"/>
        <v>0.99038461538461542</v>
      </c>
      <c r="L183" s="7">
        <f t="shared" si="148"/>
        <v>6.1909050480769043E-2</v>
      </c>
      <c r="M183" s="7">
        <f t="shared" si="123"/>
        <v>6.1909050480769043E-2</v>
      </c>
      <c r="N183" s="7">
        <f t="shared" si="123"/>
        <v>0.10844751201923036</v>
      </c>
      <c r="O183" s="11">
        <f t="shared" si="147"/>
        <v>109.713757211538</v>
      </c>
      <c r="P183" s="7">
        <f t="shared" si="124"/>
        <v>0.10284607572115367</v>
      </c>
      <c r="Q183" s="7">
        <f t="shared" si="149"/>
        <v>9.3071578006419103E-2</v>
      </c>
      <c r="R183" s="7">
        <f t="shared" si="150"/>
        <v>9.3071578006419103E-2</v>
      </c>
      <c r="S183" s="7">
        <f t="shared" si="151"/>
        <v>0.13858928246310562</v>
      </c>
      <c r="T183" s="7">
        <f t="shared" si="152"/>
        <v>4.1990026996916399</v>
      </c>
      <c r="U183" s="7">
        <f t="shared" si="129"/>
        <v>2.7377712845190284E-2</v>
      </c>
      <c r="V183" s="2">
        <f t="shared" si="105"/>
        <v>0.64921537933767126</v>
      </c>
      <c r="W183" s="2">
        <f t="shared" si="106"/>
        <v>2.9858277292236123E-2</v>
      </c>
      <c r="X183" s="5">
        <f t="shared" si="107"/>
        <v>0.10390552363083827</v>
      </c>
      <c r="Y183" s="5">
        <f t="shared" si="108"/>
        <v>0.18615979201810706</v>
      </c>
      <c r="Z183" s="5">
        <f t="shared" si="109"/>
        <v>1.5329559315939822E-2</v>
      </c>
      <c r="AA183" s="5">
        <f t="shared" si="130"/>
        <v>1.5531468405207468E-2</v>
      </c>
      <c r="AB183" s="11">
        <f t="shared" si="110"/>
        <v>571.27672558030042</v>
      </c>
      <c r="AC183" s="2">
        <f t="shared" si="153"/>
        <v>0.96404711184302727</v>
      </c>
      <c r="AD183" s="2">
        <f t="shared" si="154"/>
        <v>8.4241832707897171E-3</v>
      </c>
      <c r="AE183" s="5">
        <f t="shared" si="155"/>
        <v>9.7719320882270902E-4</v>
      </c>
      <c r="AF183" s="5">
        <f t="shared" si="156"/>
        <v>5.8358811017034215E-4</v>
      </c>
      <c r="AG183" s="5">
        <f t="shared" si="111"/>
        <v>2.5950395437883789E-2</v>
      </c>
      <c r="AH183" s="5">
        <f t="shared" si="135"/>
        <v>1.752812930623688E-5</v>
      </c>
      <c r="AI183" s="11">
        <f t="shared" si="112"/>
        <v>38.272344384265189</v>
      </c>
      <c r="AJ183" s="2">
        <f t="shared" si="136"/>
        <v>2.2165162697621976E-2</v>
      </c>
      <c r="AK183" s="7">
        <f t="shared" si="137"/>
        <v>0.10656328220010565</v>
      </c>
      <c r="AL183" s="15">
        <f t="shared" si="113"/>
        <v>1.3775999999999979</v>
      </c>
      <c r="AM183" s="2">
        <f t="shared" si="114"/>
        <v>0.11998255505340821</v>
      </c>
      <c r="AN183" s="2">
        <f t="shared" si="138"/>
        <v>0</v>
      </c>
      <c r="AO183" s="2">
        <f t="shared" si="139"/>
        <v>8.9867191489428986E-3</v>
      </c>
      <c r="AP183" s="5">
        <f t="shared" si="140"/>
        <v>0.12509358791935341</v>
      </c>
      <c r="AQ183" s="5">
        <f t="shared" si="141"/>
        <v>0.34863246378447771</v>
      </c>
      <c r="AR183" s="5">
        <f t="shared" si="142"/>
        <v>3.0759185669258057E-3</v>
      </c>
      <c r="AS183" s="5">
        <f t="shared" si="143"/>
        <v>0.51421131058030012</v>
      </c>
    </row>
    <row r="184" spans="1:45">
      <c r="A184">
        <f t="shared" si="144"/>
        <v>0.16900000000000012</v>
      </c>
      <c r="B184" s="7">
        <f t="shared" si="115"/>
        <v>5.9708035499398161E-2</v>
      </c>
      <c r="C184" s="11">
        <f t="shared" si="145"/>
        <v>106.532945096269</v>
      </c>
      <c r="D184" s="8">
        <f t="shared" si="116"/>
        <v>1.0258724428399472E-4</v>
      </c>
      <c r="E184" s="2">
        <f t="shared" si="117"/>
        <v>1.0258724428399472E-2</v>
      </c>
      <c r="F184" s="7">
        <f t="shared" si="118"/>
        <v>0.61678700361010841</v>
      </c>
      <c r="G184" s="7">
        <f t="shared" si="119"/>
        <v>0.21444043321299636</v>
      </c>
      <c r="H184" s="7">
        <f t="shared" si="120"/>
        <v>0.12768321299638985</v>
      </c>
      <c r="I184" s="7">
        <f t="shared" si="121"/>
        <v>3.1660649819494589E-2</v>
      </c>
      <c r="J184" s="7">
        <f t="shared" si="146"/>
        <v>9.326113116726804E-3</v>
      </c>
      <c r="K184" s="7">
        <f t="shared" si="122"/>
        <v>0.99067388688327318</v>
      </c>
      <c r="L184" s="7">
        <f t="shared" si="148"/>
        <v>6.0640646811070814E-2</v>
      </c>
      <c r="M184" s="7">
        <f t="shared" si="123"/>
        <v>6.0640646811070814E-2</v>
      </c>
      <c r="N184" s="7">
        <f t="shared" si="123"/>
        <v>0.1057790342960285</v>
      </c>
      <c r="O184" s="11">
        <f t="shared" si="147"/>
        <v>106.53481031889244</v>
      </c>
      <c r="P184" s="7">
        <f t="shared" si="124"/>
        <v>0.10115313477737647</v>
      </c>
      <c r="Q184" s="7">
        <f t="shared" si="149"/>
        <v>9.1212892971422266E-2</v>
      </c>
      <c r="R184" s="7">
        <f t="shared" si="150"/>
        <v>9.1212892971422266E-2</v>
      </c>
      <c r="S184" s="7">
        <f t="shared" si="151"/>
        <v>0.13587683250494417</v>
      </c>
      <c r="T184" s="7">
        <f t="shared" si="152"/>
        <v>4.2037682446326521</v>
      </c>
      <c r="U184" s="7">
        <f t="shared" si="129"/>
        <v>2.6981283805473613E-2</v>
      </c>
      <c r="V184" s="2">
        <f t="shared" si="105"/>
        <v>0.64285516197365278</v>
      </c>
      <c r="W184" s="2">
        <f t="shared" si="106"/>
        <v>3.0513543442160573E-2</v>
      </c>
      <c r="X184" s="5">
        <f t="shared" si="107"/>
        <v>0.10608747324930275</v>
      </c>
      <c r="Y184" s="5">
        <f t="shared" si="108"/>
        <v>0.18950142806816417</v>
      </c>
      <c r="Z184" s="5">
        <f t="shared" si="109"/>
        <v>1.5663083171656319E-2</v>
      </c>
      <c r="AA184" s="5">
        <f t="shared" si="130"/>
        <v>1.5379310095063482E-2</v>
      </c>
      <c r="AB184" s="11">
        <f t="shared" si="110"/>
        <v>571.57865477801306</v>
      </c>
      <c r="AC184" s="2">
        <f t="shared" si="153"/>
        <v>0.96294576370783036</v>
      </c>
      <c r="AD184" s="2">
        <f t="shared" si="154"/>
        <v>8.6843023669522131E-3</v>
      </c>
      <c r="AE184" s="5">
        <f t="shared" si="155"/>
        <v>1.0064336369075431E-3</v>
      </c>
      <c r="AF184" s="5">
        <f t="shared" si="156"/>
        <v>5.9925583297230987E-4</v>
      </c>
      <c r="AG184" s="5">
        <f t="shared" si="111"/>
        <v>2.67467363505429E-2</v>
      </c>
      <c r="AH184" s="5">
        <f t="shared" si="135"/>
        <v>1.7508104794687846E-5</v>
      </c>
      <c r="AI184" s="11">
        <f t="shared" si="112"/>
        <v>39.459104794474605</v>
      </c>
      <c r="AJ184" s="2">
        <f t="shared" si="136"/>
        <v>2.1697888100249672E-2</v>
      </c>
      <c r="AK184" s="7">
        <f t="shared" si="137"/>
        <v>0.1043167697127388</v>
      </c>
      <c r="AL184" s="15">
        <f t="shared" si="113"/>
        <v>1.360799999999998</v>
      </c>
      <c r="AM184" s="2">
        <f t="shared" si="114"/>
        <v>0.1199218667563462</v>
      </c>
      <c r="AN184" s="2">
        <f t="shared" si="138"/>
        <v>0</v>
      </c>
      <c r="AO184" s="2">
        <f t="shared" si="139"/>
        <v>9.1463354788890346E-3</v>
      </c>
      <c r="AP184" s="5">
        <f t="shared" si="140"/>
        <v>0.12719750130430399</v>
      </c>
      <c r="AQ184" s="5">
        <f t="shared" si="141"/>
        <v>0.35343738696455268</v>
      </c>
      <c r="AR184" s="5">
        <f t="shared" si="142"/>
        <v>3.1299721841715664E-3</v>
      </c>
      <c r="AS184" s="5">
        <f t="shared" si="143"/>
        <v>0.50708880406808277</v>
      </c>
    </row>
    <row r="185" spans="1:45">
      <c r="A185">
        <f t="shared" si="144"/>
        <v>0.17000000000000012</v>
      </c>
      <c r="B185" s="7">
        <f t="shared" si="115"/>
        <v>5.8465572289156484E-2</v>
      </c>
      <c r="C185" s="11">
        <f t="shared" si="145"/>
        <v>103.3463960843368</v>
      </c>
      <c r="D185" s="8">
        <f t="shared" si="116"/>
        <v>9.9397590361445341E-5</v>
      </c>
      <c r="E185" s="2">
        <f t="shared" si="117"/>
        <v>9.9397590361445347E-3</v>
      </c>
      <c r="F185" s="7">
        <f t="shared" si="118"/>
        <v>0.61740963855421693</v>
      </c>
      <c r="G185" s="7">
        <f t="shared" si="119"/>
        <v>0.21445783132530116</v>
      </c>
      <c r="H185" s="7">
        <f t="shared" si="120"/>
        <v>0.12731024096385538</v>
      </c>
      <c r="I185" s="7">
        <f t="shared" si="121"/>
        <v>3.1686746987951812E-2</v>
      </c>
      <c r="J185" s="7">
        <f t="shared" si="146"/>
        <v>9.0361445783132214E-3</v>
      </c>
      <c r="K185" s="7">
        <f t="shared" si="122"/>
        <v>0.99096385542168675</v>
      </c>
      <c r="L185" s="7">
        <f t="shared" si="148"/>
        <v>5.9369186746987775E-2</v>
      </c>
      <c r="M185" s="7">
        <f t="shared" si="123"/>
        <v>5.9369186746987775E-2</v>
      </c>
      <c r="N185" s="7">
        <f t="shared" si="123"/>
        <v>0.10310412650602373</v>
      </c>
      <c r="O185" s="11">
        <f t="shared" si="147"/>
        <v>103.34820331325257</v>
      </c>
      <c r="P185" s="7">
        <f t="shared" si="124"/>
        <v>9.9456114457831146E-2</v>
      </c>
      <c r="Q185" s="7">
        <f t="shared" si="149"/>
        <v>8.934764248598985E-2</v>
      </c>
      <c r="R185" s="7">
        <f t="shared" si="150"/>
        <v>8.934764248598985E-2</v>
      </c>
      <c r="S185" s="7">
        <f t="shared" si="151"/>
        <v>0.13312793520367872</v>
      </c>
      <c r="T185" s="7">
        <f t="shared" si="152"/>
        <v>4.2085268562958911</v>
      </c>
      <c r="U185" s="7">
        <f t="shared" si="129"/>
        <v>2.6582164345625804E-2</v>
      </c>
      <c r="V185" s="2">
        <f t="shared" si="105"/>
        <v>0.63620686768571288</v>
      </c>
      <c r="W185" s="2">
        <f t="shared" si="106"/>
        <v>3.1198488932588041E-2</v>
      </c>
      <c r="X185" s="5">
        <f t="shared" si="107"/>
        <v>0.10836825114646638</v>
      </c>
      <c r="Y185" s="5">
        <f t="shared" si="108"/>
        <v>0.19299441873066125</v>
      </c>
      <c r="Z185" s="5">
        <f t="shared" si="109"/>
        <v>1.6011713512090263E-2</v>
      </c>
      <c r="AA185" s="5">
        <f t="shared" si="130"/>
        <v>1.5220259992481184E-2</v>
      </c>
      <c r="AB185" s="11">
        <f t="shared" si="110"/>
        <v>571.88090329363956</v>
      </c>
      <c r="AC185" s="2">
        <f t="shared" si="153"/>
        <v>0.96177376262814396</v>
      </c>
      <c r="AD185" s="2">
        <f t="shared" si="154"/>
        <v>8.9611084483417203E-3</v>
      </c>
      <c r="AE185" s="5">
        <f t="shared" si="155"/>
        <v>1.0375498772594567E-3</v>
      </c>
      <c r="AF185" s="5">
        <f t="shared" si="156"/>
        <v>6.1592866098490805E-4</v>
      </c>
      <c r="AG185" s="5">
        <f t="shared" si="111"/>
        <v>2.7594163589585788E-2</v>
      </c>
      <c r="AH185" s="5">
        <f t="shared" si="135"/>
        <v>1.7486795684148091E-5</v>
      </c>
      <c r="AI185" s="11">
        <f t="shared" si="112"/>
        <v>40.721819261237442</v>
      </c>
      <c r="AJ185" s="2">
        <f t="shared" si="136"/>
        <v>2.1230146684778111E-2</v>
      </c>
      <c r="AK185" s="7">
        <f t="shared" si="137"/>
        <v>0.10206801290758707</v>
      </c>
      <c r="AL185" s="15">
        <f t="shared" si="113"/>
        <v>1.3439999999999981</v>
      </c>
      <c r="AM185" s="2">
        <f t="shared" si="114"/>
        <v>0.1198611178302758</v>
      </c>
      <c r="AN185" s="2">
        <f t="shared" si="138"/>
        <v>0</v>
      </c>
      <c r="AO185" s="2">
        <f t="shared" si="139"/>
        <v>9.3117900581566847E-3</v>
      </c>
      <c r="AP185" s="5">
        <f t="shared" si="140"/>
        <v>0.12937836903907809</v>
      </c>
      <c r="AQ185" s="5">
        <f t="shared" si="141"/>
        <v>0.35841805870058985</v>
      </c>
      <c r="AR185" s="5">
        <f t="shared" si="142"/>
        <v>3.1860029079847901E-3</v>
      </c>
      <c r="AS185" s="5">
        <f t="shared" si="143"/>
        <v>0.49970577929419047</v>
      </c>
    </row>
    <row r="186" spans="1:45">
      <c r="A186">
        <f t="shared" si="144"/>
        <v>0.17100000000000012</v>
      </c>
      <c r="B186" s="7">
        <f t="shared" si="115"/>
        <v>5.7220111580216962E-2</v>
      </c>
      <c r="C186" s="11">
        <f t="shared" si="145"/>
        <v>100.15215937876906</v>
      </c>
      <c r="D186" s="8">
        <f t="shared" si="116"/>
        <v>9.6200241254523094E-5</v>
      </c>
      <c r="E186" s="2">
        <f t="shared" si="117"/>
        <v>9.6200241254523096E-3</v>
      </c>
      <c r="F186" s="7">
        <f t="shared" si="118"/>
        <v>0.6180337756332932</v>
      </c>
      <c r="G186" s="7">
        <f t="shared" si="119"/>
        <v>0.21447527141133893</v>
      </c>
      <c r="H186" s="7">
        <f t="shared" si="120"/>
        <v>0.12693636911942094</v>
      </c>
      <c r="I186" s="7">
        <f t="shared" si="121"/>
        <v>3.171290711700845E-2</v>
      </c>
      <c r="J186" s="7">
        <f t="shared" si="146"/>
        <v>8.745476477683924E-3</v>
      </c>
      <c r="K186" s="7">
        <f t="shared" si="122"/>
        <v>0.99125452352231613</v>
      </c>
      <c r="L186" s="7">
        <f t="shared" si="148"/>
        <v>5.8094659227985353E-2</v>
      </c>
      <c r="M186" s="7">
        <f t="shared" si="123"/>
        <v>5.8094659227985353E-2</v>
      </c>
      <c r="N186" s="7">
        <f t="shared" si="123"/>
        <v>0.10042276537997551</v>
      </c>
      <c r="O186" s="11">
        <f t="shared" si="147"/>
        <v>100.15390847406471</v>
      </c>
      <c r="P186" s="7">
        <f t="shared" si="124"/>
        <v>9.7754999999999814E-2</v>
      </c>
      <c r="Q186" s="7">
        <f t="shared" si="149"/>
        <v>8.7475799474903804E-2</v>
      </c>
      <c r="R186" s="7">
        <f t="shared" si="150"/>
        <v>8.7475799474903804E-2</v>
      </c>
      <c r="S186" s="7">
        <f t="shared" si="151"/>
        <v>0.13034199012311351</v>
      </c>
      <c r="T186" s="7">
        <f t="shared" si="152"/>
        <v>4.2132766809217381</v>
      </c>
      <c r="U186" s="7">
        <f t="shared" si="129"/>
        <v>2.6180334190085971E-2</v>
      </c>
      <c r="V186" s="2">
        <f t="shared" si="105"/>
        <v>0.62925047091263397</v>
      </c>
      <c r="W186" s="2">
        <f t="shared" si="106"/>
        <v>3.1915176911937584E-2</v>
      </c>
      <c r="X186" s="5">
        <f t="shared" si="107"/>
        <v>0.11075472733370742</v>
      </c>
      <c r="Y186" s="5">
        <f t="shared" si="108"/>
        <v>0.19664928536571197</v>
      </c>
      <c r="Z186" s="5">
        <f t="shared" si="109"/>
        <v>1.6376500458960455E-2</v>
      </c>
      <c r="AA186" s="5">
        <f t="shared" si="130"/>
        <v>1.5053839017048669E-2</v>
      </c>
      <c r="AB186" s="11">
        <f t="shared" si="110"/>
        <v>572.18347163401029</v>
      </c>
      <c r="AC186" s="2">
        <f t="shared" si="153"/>
        <v>0.96052408458362426</v>
      </c>
      <c r="AD186" s="2">
        <f t="shared" si="154"/>
        <v>9.2562604652618591E-3</v>
      </c>
      <c r="AE186" s="5">
        <f t="shared" si="155"/>
        <v>1.0707284152913425E-3</v>
      </c>
      <c r="AF186" s="5">
        <f t="shared" si="156"/>
        <v>6.3370651756587042E-4</v>
      </c>
      <c r="AG186" s="5">
        <f t="shared" si="111"/>
        <v>2.8497755943991523E-2</v>
      </c>
      <c r="AH186" s="5">
        <f t="shared" si="135"/>
        <v>1.746407426515682E-5</v>
      </c>
      <c r="AI186" s="11">
        <f t="shared" si="112"/>
        <v>42.068020560703182</v>
      </c>
      <c r="AJ186" s="2">
        <f t="shared" si="136"/>
        <v>2.0761940432491782E-2</v>
      </c>
      <c r="AK186" s="7">
        <f t="shared" si="137"/>
        <v>9.9817021310056639E-2</v>
      </c>
      <c r="AL186" s="15">
        <f t="shared" si="113"/>
        <v>1.3271999999999982</v>
      </c>
      <c r="AM186" s="2">
        <f t="shared" si="114"/>
        <v>0.11980030853252061</v>
      </c>
      <c r="AN186" s="2">
        <f t="shared" si="138"/>
        <v>0</v>
      </c>
      <c r="AO186" s="2">
        <f t="shared" si="139"/>
        <v>9.4834091703743188E-3</v>
      </c>
      <c r="AP186" s="5">
        <f t="shared" si="140"/>
        <v>0.13164049188972798</v>
      </c>
      <c r="AQ186" s="5">
        <f t="shared" si="141"/>
        <v>0.36358430109393824</v>
      </c>
      <c r="AR186" s="5">
        <f t="shared" si="142"/>
        <v>3.2441212333904671E-3</v>
      </c>
      <c r="AS186" s="5">
        <f t="shared" si="143"/>
        <v>0.49204767661256887</v>
      </c>
    </row>
    <row r="187" spans="1:45">
      <c r="A187">
        <f t="shared" si="144"/>
        <v>0.17200000000000013</v>
      </c>
      <c r="B187" s="7">
        <f t="shared" si="115"/>
        <v>5.597164251207714E-2</v>
      </c>
      <c r="C187" s="11">
        <f t="shared" si="145"/>
        <v>96.950207125603313</v>
      </c>
      <c r="D187" s="8">
        <f t="shared" si="116"/>
        <v>9.2995169082125132E-5</v>
      </c>
      <c r="E187" s="2">
        <f t="shared" si="117"/>
        <v>9.2995169082125129E-3</v>
      </c>
      <c r="F187" s="7">
        <f t="shared" si="118"/>
        <v>0.61865942028985521</v>
      </c>
      <c r="G187" s="7">
        <f t="shared" si="119"/>
        <v>0.21449275362318834</v>
      </c>
      <c r="H187" s="7">
        <f t="shared" si="120"/>
        <v>0.1265615942028985</v>
      </c>
      <c r="I187" s="7">
        <f t="shared" si="121"/>
        <v>3.173913043478261E-2</v>
      </c>
      <c r="J187" s="7">
        <f t="shared" si="146"/>
        <v>8.4541062801932031E-3</v>
      </c>
      <c r="K187" s="7">
        <f t="shared" si="122"/>
        <v>0.99154589371980673</v>
      </c>
      <c r="L187" s="7">
        <f t="shared" si="148"/>
        <v>5.6817053140096427E-2</v>
      </c>
      <c r="M187" s="7">
        <f t="shared" si="123"/>
        <v>5.6817053140096427E-2</v>
      </c>
      <c r="N187" s="7">
        <f t="shared" si="123"/>
        <v>9.7734927536231489E-2</v>
      </c>
      <c r="O187" s="11">
        <f t="shared" si="147"/>
        <v>96.951897946859418</v>
      </c>
      <c r="P187" s="7">
        <f t="shared" si="124"/>
        <v>9.6049776570048123E-2</v>
      </c>
      <c r="Q187" s="7">
        <f t="shared" si="149"/>
        <v>8.5597336725117906E-2</v>
      </c>
      <c r="R187" s="7">
        <f t="shared" si="150"/>
        <v>8.5597336725117906E-2</v>
      </c>
      <c r="S187" s="7">
        <f t="shared" si="151"/>
        <v>0.12751838408927857</v>
      </c>
      <c r="T187" s="7">
        <f t="shared" si="152"/>
        <v>4.21801560541385</v>
      </c>
      <c r="U187" s="7">
        <f t="shared" si="129"/>
        <v>2.5775772879815369E-2</v>
      </c>
      <c r="V187" s="2">
        <f t="shared" si="105"/>
        <v>0.62196404597177213</v>
      </c>
      <c r="W187" s="2">
        <f t="shared" si="106"/>
        <v>3.2665866290058979E-2</v>
      </c>
      <c r="X187" s="5">
        <f t="shared" si="107"/>
        <v>0.11325442368207851</v>
      </c>
      <c r="Y187" s="5">
        <f t="shared" si="108"/>
        <v>0.20047754765060899</v>
      </c>
      <c r="Z187" s="5">
        <f t="shared" si="109"/>
        <v>1.6758593774577838E-2</v>
      </c>
      <c r="AA187" s="5">
        <f t="shared" si="130"/>
        <v>1.4879522630903655E-2</v>
      </c>
      <c r="AB187" s="11">
        <f t="shared" si="110"/>
        <v>572.48636030702812</v>
      </c>
      <c r="AC187" s="2">
        <f t="shared" si="153"/>
        <v>0.95918874257724152</v>
      </c>
      <c r="AD187" s="2">
        <f t="shared" si="154"/>
        <v>9.5716448062050895E-3</v>
      </c>
      <c r="AE187" s="5">
        <f t="shared" si="155"/>
        <v>1.1061813031280449E-3</v>
      </c>
      <c r="AF187" s="5">
        <f t="shared" si="156"/>
        <v>6.5270302533050226E-4</v>
      </c>
      <c r="AG187" s="5">
        <f t="shared" si="111"/>
        <v>2.946328849277537E-2</v>
      </c>
      <c r="AH187" s="5">
        <f t="shared" si="135"/>
        <v>1.7439795319586231E-5</v>
      </c>
      <c r="AI187" s="11">
        <f t="shared" si="112"/>
        <v>43.506271612401022</v>
      </c>
      <c r="AJ187" s="2">
        <f t="shared" si="136"/>
        <v>2.0293271702279427E-2</v>
      </c>
      <c r="AK187" s="7">
        <f t="shared" si="137"/>
        <v>9.7563806260958785E-2</v>
      </c>
      <c r="AL187" s="15">
        <f t="shared" si="113"/>
        <v>1.3103999999999978</v>
      </c>
      <c r="AM187" s="2">
        <f t="shared" si="114"/>
        <v>0.1197394391694464</v>
      </c>
      <c r="AN187" s="2">
        <f t="shared" si="138"/>
        <v>0</v>
      </c>
      <c r="AO187" s="2">
        <f t="shared" si="139"/>
        <v>9.6615438741599752E-3</v>
      </c>
      <c r="AP187" s="5">
        <f t="shared" si="140"/>
        <v>0.13398849718307942</v>
      </c>
      <c r="AQ187" s="5">
        <f t="shared" si="141"/>
        <v>0.36894668204634046</v>
      </c>
      <c r="AR187" s="5">
        <f t="shared" si="142"/>
        <v>3.304446045393514E-3</v>
      </c>
      <c r="AS187" s="5">
        <f t="shared" si="143"/>
        <v>0.48409883085102656</v>
      </c>
    </row>
    <row r="188" spans="1:45">
      <c r="A188">
        <f t="shared" si="144"/>
        <v>0.17300000000000013</v>
      </c>
      <c r="B188" s="7">
        <f t="shared" si="115"/>
        <v>5.472015417170481E-2</v>
      </c>
      <c r="C188" s="11">
        <f t="shared" si="145"/>
        <v>93.740511336154228</v>
      </c>
      <c r="D188" s="8">
        <f t="shared" si="116"/>
        <v>8.9782345828294592E-5</v>
      </c>
      <c r="E188" s="2">
        <f t="shared" si="117"/>
        <v>8.9782345828294599E-3</v>
      </c>
      <c r="F188" s="7">
        <f t="shared" si="118"/>
        <v>0.619286577992745</v>
      </c>
      <c r="G188" s="7">
        <f t="shared" si="119"/>
        <v>0.21451027811366383</v>
      </c>
      <c r="H188" s="7">
        <f t="shared" si="120"/>
        <v>0.12618591293833126</v>
      </c>
      <c r="I188" s="7">
        <f t="shared" si="121"/>
        <v>3.1765417170495774E-2</v>
      </c>
      <c r="J188" s="7">
        <f t="shared" si="146"/>
        <v>8.1620314389358791E-3</v>
      </c>
      <c r="K188" s="7">
        <f t="shared" si="122"/>
        <v>0.99183796856106421</v>
      </c>
      <c r="L188" s="7">
        <f t="shared" si="148"/>
        <v>5.5536357315598361E-2</v>
      </c>
      <c r="M188" s="7">
        <f t="shared" si="123"/>
        <v>5.5536357315598361E-2</v>
      </c>
      <c r="N188" s="7">
        <f t="shared" si="123"/>
        <v>9.5040589480047982E-2</v>
      </c>
      <c r="O188" s="11">
        <f t="shared" si="147"/>
        <v>93.74214374244211</v>
      </c>
      <c r="P188" s="7">
        <f t="shared" si="124"/>
        <v>9.4340429262393999E-2</v>
      </c>
      <c r="Q188" s="7">
        <f t="shared" si="149"/>
        <v>8.3712226884906024E-2</v>
      </c>
      <c r="R188" s="7">
        <f t="shared" si="150"/>
        <v>8.3712226884906024E-2</v>
      </c>
      <c r="S188" s="7">
        <f t="shared" si="151"/>
        <v>0.12465649085389115</v>
      </c>
      <c r="T188" s="7">
        <f t="shared" si="152"/>
        <v>4.2227412114014635</v>
      </c>
      <c r="U188" s="7">
        <f t="shared" si="129"/>
        <v>2.5368459770318659E-2</v>
      </c>
      <c r="V188" s="2">
        <f t="shared" si="105"/>
        <v>0.61432353621740876</v>
      </c>
      <c r="W188" s="2">
        <f t="shared" si="106"/>
        <v>3.3453035520866301E-2</v>
      </c>
      <c r="X188" s="5">
        <f t="shared" si="107"/>
        <v>0.11587559311533105</v>
      </c>
      <c r="Y188" s="5">
        <f t="shared" si="108"/>
        <v>0.20449184486322214</v>
      </c>
      <c r="Z188" s="5">
        <f t="shared" si="109"/>
        <v>1.7159254966965881E-2</v>
      </c>
      <c r="AA188" s="5">
        <f t="shared" si="130"/>
        <v>1.4696735316205965E-2</v>
      </c>
      <c r="AB188" s="11">
        <f t="shared" si="110"/>
        <v>572.78956982167267</v>
      </c>
      <c r="AC188" s="2">
        <f t="shared" si="153"/>
        <v>0.95775861575102106</v>
      </c>
      <c r="AD188" s="2">
        <f t="shared" si="154"/>
        <v>9.9094156577149081E-3</v>
      </c>
      <c r="AE188" s="5">
        <f t="shared" si="155"/>
        <v>1.1441506965268146E-3</v>
      </c>
      <c r="AF188" s="5">
        <f t="shared" si="156"/>
        <v>6.7304793714249205E-4</v>
      </c>
      <c r="AG188" s="5">
        <f t="shared" si="111"/>
        <v>3.0497356164581158E-2</v>
      </c>
      <c r="AH188" s="5">
        <f t="shared" si="135"/>
        <v>1.7413793013654944E-5</v>
      </c>
      <c r="AI188" s="11">
        <f t="shared" si="112"/>
        <v>45.046347809193549</v>
      </c>
      <c r="AJ188" s="2">
        <f t="shared" si="136"/>
        <v>1.9824143297932105E-2</v>
      </c>
      <c r="AK188" s="7">
        <f t="shared" si="137"/>
        <v>9.5308381240058207E-2</v>
      </c>
      <c r="AL188" s="15">
        <f t="shared" si="113"/>
        <v>1.2935999999999979</v>
      </c>
      <c r="AM188" s="2">
        <f t="shared" si="114"/>
        <v>0.1196785101052016</v>
      </c>
      <c r="AN188" s="2">
        <f t="shared" si="138"/>
        <v>0</v>
      </c>
      <c r="AO188" s="2">
        <f t="shared" si="139"/>
        <v>9.8465724001046886E-3</v>
      </c>
      <c r="AP188" s="5">
        <f t="shared" si="140"/>
        <v>0.13642737040152855</v>
      </c>
      <c r="AQ188" s="5">
        <f t="shared" si="141"/>
        <v>0.37451658741621635</v>
      </c>
      <c r="AR188" s="5">
        <f t="shared" si="142"/>
        <v>3.3671054307104062E-3</v>
      </c>
      <c r="AS188" s="5">
        <f t="shared" si="143"/>
        <v>0.47584236435143995</v>
      </c>
    </row>
    <row r="189" spans="1:45">
      <c r="A189">
        <f t="shared" si="144"/>
        <v>0.17400000000000013</v>
      </c>
      <c r="B189" s="7">
        <f t="shared" si="115"/>
        <v>5.3465635593220165E-2</v>
      </c>
      <c r="C189" s="11">
        <f t="shared" si="145"/>
        <v>90.523043886197996</v>
      </c>
      <c r="D189" s="8">
        <f t="shared" si="116"/>
        <v>8.656174334140392E-5</v>
      </c>
      <c r="E189" s="2">
        <f t="shared" si="117"/>
        <v>8.6561743341403916E-3</v>
      </c>
      <c r="F189" s="7">
        <f t="shared" si="118"/>
        <v>0.61991525423728822</v>
      </c>
      <c r="G189" s="7">
        <f t="shared" si="119"/>
        <v>0.21452784503631958</v>
      </c>
      <c r="H189" s="7">
        <f t="shared" si="120"/>
        <v>0.12580932203389825</v>
      </c>
      <c r="I189" s="7">
        <f t="shared" si="121"/>
        <v>3.1791767554479426E-2</v>
      </c>
      <c r="J189" s="7">
        <f t="shared" si="146"/>
        <v>7.8692493946730894E-3</v>
      </c>
      <c r="K189" s="7">
        <f t="shared" si="122"/>
        <v>0.99213075060532696</v>
      </c>
      <c r="L189" s="7">
        <f t="shared" si="148"/>
        <v>5.4252560532687476E-2</v>
      </c>
      <c r="M189" s="7">
        <f t="shared" si="123"/>
        <v>5.4252560532687476E-2</v>
      </c>
      <c r="N189" s="7">
        <f t="shared" si="123"/>
        <v>9.2339727602905181E-2</v>
      </c>
      <c r="O189" s="11">
        <f t="shared" si="147"/>
        <v>90.524617736077047</v>
      </c>
      <c r="P189" s="7">
        <f t="shared" si="124"/>
        <v>9.2626943099273412E-2</v>
      </c>
      <c r="Q189" s="7">
        <f t="shared" si="149"/>
        <v>8.1820442463003656E-2</v>
      </c>
      <c r="R189" s="7">
        <f t="shared" si="150"/>
        <v>8.1820442463003656E-2</v>
      </c>
      <c r="S189" s="7">
        <f t="shared" si="151"/>
        <v>0.12175567074711206</v>
      </c>
      <c r="T189" s="7">
        <f t="shared" si="152"/>
        <v>4.2274507191864696</v>
      </c>
      <c r="U189" s="7">
        <f t="shared" si="129"/>
        <v>2.4958374029640299E-2</v>
      </c>
      <c r="V189" s="2">
        <f t="shared" si="105"/>
        <v>0.60630248870769865</v>
      </c>
      <c r="W189" s="2">
        <f t="shared" si="106"/>
        <v>3.4279409938473913E-2</v>
      </c>
      <c r="X189" s="5">
        <f t="shared" si="107"/>
        <v>0.11862731063563275</v>
      </c>
      <c r="Y189" s="5">
        <f t="shared" si="108"/>
        <v>0.20870607528705981</v>
      </c>
      <c r="Z189" s="5">
        <f t="shared" si="109"/>
        <v>1.7579871203677863E-2</v>
      </c>
      <c r="AA189" s="5">
        <f t="shared" si="130"/>
        <v>1.4504844227456919E-2</v>
      </c>
      <c r="AB189" s="11">
        <f t="shared" si="110"/>
        <v>573.09310068800198</v>
      </c>
      <c r="AC189" s="2">
        <f t="shared" si="153"/>
        <v>0.95622324077383225</v>
      </c>
      <c r="AD189" s="2">
        <f t="shared" si="154"/>
        <v>1.027204427492818E-2</v>
      </c>
      <c r="AE189" s="5">
        <f t="shared" si="155"/>
        <v>1.1849143934624048E-3</v>
      </c>
      <c r="AF189" s="5">
        <f t="shared" si="156"/>
        <v>6.948901038206709E-4</v>
      </c>
      <c r="AG189" s="5">
        <f t="shared" si="111"/>
        <v>3.1607524576851564E-2</v>
      </c>
      <c r="AH189" s="5">
        <f t="shared" si="135"/>
        <v>1.7385877104978779E-5</v>
      </c>
      <c r="AI189" s="11">
        <f t="shared" si="112"/>
        <v>46.699459494118258</v>
      </c>
      <c r="AJ189" s="2">
        <f t="shared" si="136"/>
        <v>1.9354558550300303E-2</v>
      </c>
      <c r="AK189" s="7">
        <f t="shared" si="137"/>
        <v>9.3050762261059142E-2</v>
      </c>
      <c r="AL189" s="15">
        <f t="shared" si="113"/>
        <v>1.2767999999999979</v>
      </c>
      <c r="AM189" s="2">
        <f t="shared" si="114"/>
        <v>0.1196175217723876</v>
      </c>
      <c r="AN189" s="2">
        <f t="shared" si="138"/>
        <v>0</v>
      </c>
      <c r="AO189" s="2">
        <f t="shared" si="139"/>
        <v>1.0038902831537215E-2</v>
      </c>
      <c r="AP189" s="5">
        <f t="shared" si="140"/>
        <v>0.13896249051837858</v>
      </c>
      <c r="AQ189" s="5">
        <f t="shared" si="141"/>
        <v>0.38030630171760288</v>
      </c>
      <c r="AR189" s="5">
        <f t="shared" si="142"/>
        <v>3.4322375856025429E-3</v>
      </c>
      <c r="AS189" s="5">
        <f t="shared" si="143"/>
        <v>0.46726006734687864</v>
      </c>
    </row>
    <row r="190" spans="1:45">
      <c r="A190">
        <f t="shared" si="144"/>
        <v>0.17500000000000013</v>
      </c>
      <c r="B190" s="7">
        <f t="shared" si="115"/>
        <v>5.2208075757575592E-2</v>
      </c>
      <c r="C190" s="11">
        <f t="shared" si="145"/>
        <v>87.297776515150971</v>
      </c>
      <c r="D190" s="8">
        <f t="shared" si="116"/>
        <v>8.3333333333332843E-5</v>
      </c>
      <c r="E190" s="2">
        <f t="shared" si="117"/>
        <v>8.3333333333332846E-3</v>
      </c>
      <c r="F190" s="7">
        <f t="shared" si="118"/>
        <v>0.62054545454545473</v>
      </c>
      <c r="G190" s="7">
        <f t="shared" si="119"/>
        <v>0.21454545454545451</v>
      </c>
      <c r="H190" s="7">
        <f t="shared" si="120"/>
        <v>0.12543181818181814</v>
      </c>
      <c r="I190" s="7">
        <f t="shared" si="121"/>
        <v>3.1818181818181822E-2</v>
      </c>
      <c r="J190" s="7">
        <f t="shared" si="146"/>
        <v>7.5757575757575421E-3</v>
      </c>
      <c r="K190" s="7">
        <f t="shared" si="122"/>
        <v>0.99242424242424254</v>
      </c>
      <c r="L190" s="7">
        <f t="shared" si="148"/>
        <v>5.2965651515151327E-2</v>
      </c>
      <c r="M190" s="7">
        <f t="shared" si="123"/>
        <v>5.2965651515151327E-2</v>
      </c>
      <c r="N190" s="7">
        <f t="shared" si="123"/>
        <v>8.9632318181817772E-2</v>
      </c>
      <c r="O190" s="11">
        <f t="shared" si="147"/>
        <v>87.299291666666178</v>
      </c>
      <c r="P190" s="7">
        <f t="shared" si="124"/>
        <v>9.090930303030284E-2</v>
      </c>
      <c r="Q190" s="7">
        <f t="shared" si="149"/>
        <v>7.9921955827743557E-2</v>
      </c>
      <c r="R190" s="7">
        <f t="shared" si="150"/>
        <v>7.9921955827743557E-2</v>
      </c>
      <c r="S190" s="7">
        <f t="shared" si="151"/>
        <v>0.11881527031919896</v>
      </c>
      <c r="T190" s="7">
        <f t="shared" si="152"/>
        <v>4.2321409188778398</v>
      </c>
      <c r="U190" s="7">
        <f t="shared" si="129"/>
        <v>2.454549463633553E-2</v>
      </c>
      <c r="V190" s="2">
        <f t="shared" si="105"/>
        <v>0.59787174821417866</v>
      </c>
      <c r="W190" s="2">
        <f t="shared" si="106"/>
        <v>3.5147993282095766E-2</v>
      </c>
      <c r="X190" s="5">
        <f t="shared" si="107"/>
        <v>0.12151957829731316</v>
      </c>
      <c r="Y190" s="5">
        <f t="shared" si="108"/>
        <v>0.21313555697760739</v>
      </c>
      <c r="Z190" s="5">
        <f t="shared" si="109"/>
        <v>1.8021971357652381E-2</v>
      </c>
      <c r="AA190" s="5">
        <f t="shared" si="130"/>
        <v>1.4303151871152619E-2</v>
      </c>
      <c r="AB190" s="11">
        <f t="shared" si="110"/>
        <v>573.39695341715628</v>
      </c>
      <c r="AC190" s="2">
        <f t="shared" si="153"/>
        <v>0.95457055541210456</v>
      </c>
      <c r="AD190" s="2">
        <f t="shared" si="154"/>
        <v>1.0662379545670472E-2</v>
      </c>
      <c r="AE190" s="5">
        <f t="shared" si="155"/>
        <v>1.2287926422395888E-3</v>
      </c>
      <c r="AF190" s="5">
        <f t="shared" si="156"/>
        <v>7.1840112208901373E-4</v>
      </c>
      <c r="AG190" s="5">
        <f t="shared" si="111"/>
        <v>3.2802515449616147E-2</v>
      </c>
      <c r="AH190" s="5">
        <f t="shared" si="135"/>
        <v>1.7355828280220109E-5</v>
      </c>
      <c r="AI190" s="11">
        <f t="shared" si="112"/>
        <v>48.478525290186447</v>
      </c>
      <c r="AJ190" s="2">
        <f t="shared" si="136"/>
        <v>1.8884521418283732E-2</v>
      </c>
      <c r="AK190" s="7">
        <f t="shared" si="137"/>
        <v>9.0790968357133323E-2</v>
      </c>
      <c r="AL190" s="15">
        <f t="shared" si="113"/>
        <v>1.259999999999998</v>
      </c>
      <c r="AM190" s="2">
        <f t="shared" si="114"/>
        <v>0.11955647468517504</v>
      </c>
      <c r="AN190" s="2">
        <f t="shared" si="138"/>
        <v>0</v>
      </c>
      <c r="AO190" s="2">
        <f t="shared" si="139"/>
        <v>1.023897610905577E-2</v>
      </c>
      <c r="AP190" s="5">
        <f t="shared" si="140"/>
        <v>0.14159966960077119</v>
      </c>
      <c r="AQ190" s="5">
        <f t="shared" si="141"/>
        <v>0.3863290985654374</v>
      </c>
      <c r="AR190" s="5">
        <f t="shared" si="142"/>
        <v>3.4999918333523962E-3</v>
      </c>
      <c r="AS190" s="5">
        <f t="shared" si="143"/>
        <v>0.45833226389138321</v>
      </c>
    </row>
    <row r="191" spans="1:45">
      <c r="A191">
        <f t="shared" si="144"/>
        <v>0.17600000000000013</v>
      </c>
      <c r="B191" s="7">
        <f t="shared" si="115"/>
        <v>5.0947463592232858E-2</v>
      </c>
      <c r="C191" s="11">
        <f t="shared" si="145"/>
        <v>84.064680825242178</v>
      </c>
      <c r="D191" s="8">
        <f t="shared" si="116"/>
        <v>8.0097087378640309E-5</v>
      </c>
      <c r="E191" s="2">
        <f t="shared" si="117"/>
        <v>8.0097087378640311E-3</v>
      </c>
      <c r="F191" s="7">
        <f t="shared" si="118"/>
        <v>0.62117718446601944</v>
      </c>
      <c r="G191" s="7">
        <f t="shared" si="119"/>
        <v>0.21456310679611645</v>
      </c>
      <c r="H191" s="7">
        <f t="shared" si="120"/>
        <v>0.12505339805825239</v>
      </c>
      <c r="I191" s="7">
        <f t="shared" si="121"/>
        <v>3.1844660194174763E-2</v>
      </c>
      <c r="J191" s="7">
        <f t="shared" si="146"/>
        <v>7.281553398058218E-3</v>
      </c>
      <c r="K191" s="7">
        <f t="shared" si="122"/>
        <v>0.99271844660194175</v>
      </c>
      <c r="L191" s="7">
        <f t="shared" si="148"/>
        <v>5.1675618932038654E-2</v>
      </c>
      <c r="M191" s="7">
        <f t="shared" si="123"/>
        <v>5.1675618932038654E-2</v>
      </c>
      <c r="N191" s="7">
        <f t="shared" si="123"/>
        <v>8.6918337378640381E-2</v>
      </c>
      <c r="O191" s="11">
        <f t="shared" si="147"/>
        <v>84.066137135921849</v>
      </c>
      <c r="P191" s="7">
        <f t="shared" si="124"/>
        <v>8.9187493932038633E-2</v>
      </c>
      <c r="Q191" s="7">
        <f t="shared" si="149"/>
        <v>7.8016739206185029E-2</v>
      </c>
      <c r="R191" s="7">
        <f t="shared" si="150"/>
        <v>7.8016739206185029E-2</v>
      </c>
      <c r="S191" s="7">
        <f t="shared" si="151"/>
        <v>0.1158346219706395</v>
      </c>
      <c r="T191" s="7">
        <f t="shared" si="152"/>
        <v>4.2368080851612744</v>
      </c>
      <c r="U191" s="7">
        <f t="shared" si="129"/>
        <v>2.4129800377415616E-2</v>
      </c>
      <c r="V191" s="2">
        <f t="shared" si="105"/>
        <v>0.5889991031150007</v>
      </c>
      <c r="W191" s="2">
        <f t="shared" si="106"/>
        <v>3.6062104178159672E-2</v>
      </c>
      <c r="X191" s="5">
        <f t="shared" si="107"/>
        <v>0.1245634466874793</v>
      </c>
      <c r="Y191" s="5">
        <f t="shared" si="108"/>
        <v>0.21779721380878875</v>
      </c>
      <c r="Z191" s="5">
        <f t="shared" si="109"/>
        <v>1.848724457624128E-2</v>
      </c>
      <c r="AA191" s="5">
        <f t="shared" si="130"/>
        <v>1.4090887634330175E-2</v>
      </c>
      <c r="AB191" s="11">
        <f t="shared" si="110"/>
        <v>573.70112852135958</v>
      </c>
      <c r="AC191" s="2">
        <f t="shared" si="153"/>
        <v>0.95278658098844005</v>
      </c>
      <c r="AD191" s="2">
        <f t="shared" si="154"/>
        <v>1.1083722988157635E-2</v>
      </c>
      <c r="AE191" s="5">
        <f t="shared" si="155"/>
        <v>1.2761565721117966E-3</v>
      </c>
      <c r="AF191" s="5">
        <f t="shared" si="156"/>
        <v>7.4377985190434359E-4</v>
      </c>
      <c r="AG191" s="5">
        <f t="shared" si="111"/>
        <v>3.409243620700475E-2</v>
      </c>
      <c r="AH191" s="5">
        <f t="shared" si="135"/>
        <v>1.732339238160802E-5</v>
      </c>
      <c r="AI191" s="11">
        <f t="shared" si="112"/>
        <v>50.398510381308661</v>
      </c>
      <c r="AJ191" s="2">
        <f t="shared" si="136"/>
        <v>1.8414036613890034E-2</v>
      </c>
      <c r="AK191" s="7">
        <f t="shared" si="137"/>
        <v>8.8529022182163616E-2</v>
      </c>
      <c r="AL191" s="15">
        <f t="shared" si="113"/>
        <v>1.2431999999999981</v>
      </c>
      <c r="AM191" s="2">
        <f t="shared" si="114"/>
        <v>0.11949536945554609</v>
      </c>
      <c r="AN191" s="2">
        <f t="shared" si="138"/>
        <v>0</v>
      </c>
      <c r="AO191" s="2">
        <f t="shared" si="139"/>
        <v>1.0447269405383673E-2</v>
      </c>
      <c r="AP191" s="5">
        <f t="shared" si="140"/>
        <v>0.14434519729388162</v>
      </c>
      <c r="AQ191" s="5">
        <f t="shared" si="141"/>
        <v>0.39259934226868465</v>
      </c>
      <c r="AR191" s="5">
        <f t="shared" si="142"/>
        <v>3.5705297671488083E-3</v>
      </c>
      <c r="AS191" s="5">
        <f t="shared" si="143"/>
        <v>0.44903766126490124</v>
      </c>
    </row>
    <row r="192" spans="1:45">
      <c r="A192">
        <f t="shared" si="144"/>
        <v>0.17700000000000013</v>
      </c>
      <c r="B192" s="7">
        <f t="shared" si="115"/>
        <v>4.9683787970838215E-2</v>
      </c>
      <c r="C192" s="11">
        <f t="shared" si="145"/>
        <v>80.823728280679902</v>
      </c>
      <c r="D192" s="8">
        <f t="shared" si="116"/>
        <v>7.6852976913729804E-5</v>
      </c>
      <c r="E192" s="2">
        <f t="shared" si="117"/>
        <v>7.6852976913729804E-3</v>
      </c>
      <c r="F192" s="7">
        <f t="shared" si="118"/>
        <v>0.62181044957472664</v>
      </c>
      <c r="G192" s="7">
        <f t="shared" si="119"/>
        <v>0.21458080194410686</v>
      </c>
      <c r="H192" s="7">
        <f t="shared" si="120"/>
        <v>0.12467405832320773</v>
      </c>
      <c r="I192" s="7">
        <f t="shared" si="121"/>
        <v>3.1871202916160392E-2</v>
      </c>
      <c r="J192" s="7">
        <f t="shared" si="146"/>
        <v>6.9866342648845338E-3</v>
      </c>
      <c r="K192" s="7">
        <f t="shared" si="122"/>
        <v>0.99301336573511545</v>
      </c>
      <c r="L192" s="7">
        <f t="shared" si="148"/>
        <v>5.0382451397326666E-2</v>
      </c>
      <c r="M192" s="7">
        <f t="shared" si="123"/>
        <v>5.0382451397326666E-2</v>
      </c>
      <c r="N192" s="7">
        <f t="shared" si="123"/>
        <v>8.4197761239367785E-2</v>
      </c>
      <c r="O192" s="11">
        <f t="shared" si="147"/>
        <v>80.825125607532954</v>
      </c>
      <c r="P192" s="7">
        <f t="shared" si="124"/>
        <v>8.7461500607533216E-2</v>
      </c>
      <c r="Q192" s="7">
        <f t="shared" si="149"/>
        <v>7.6104764683236389E-2</v>
      </c>
      <c r="R192" s="7">
        <f t="shared" si="150"/>
        <v>7.6104764683236389E-2</v>
      </c>
      <c r="S192" s="7">
        <f t="shared" si="151"/>
        <v>0.11281304357033013</v>
      </c>
      <c r="T192" s="7">
        <f t="shared" si="152"/>
        <v>4.24144787098012</v>
      </c>
      <c r="U192" s="7">
        <f t="shared" si="129"/>
        <v>2.3711269846267046E-2</v>
      </c>
      <c r="V192" s="2">
        <f t="shared" si="105"/>
        <v>0.57964887410712451</v>
      </c>
      <c r="W192" s="2">
        <f t="shared" si="106"/>
        <v>3.7025418513541429E-2</v>
      </c>
      <c r="X192" s="5">
        <f t="shared" si="107"/>
        <v>0.12777115602328115</v>
      </c>
      <c r="Y192" s="5">
        <f t="shared" si="108"/>
        <v>0.22270979156214843</v>
      </c>
      <c r="Z192" s="5">
        <f t="shared" si="109"/>
        <v>1.8977561848758019E-2</v>
      </c>
      <c r="AA192" s="5">
        <f t="shared" si="130"/>
        <v>1.3867197945146533E-2</v>
      </c>
      <c r="AB192" s="11">
        <f t="shared" si="110"/>
        <v>574.0056265139242</v>
      </c>
      <c r="AC192" s="2">
        <f t="shared" si="153"/>
        <v>0.95085502603372452</v>
      </c>
      <c r="AD192" s="2">
        <f t="shared" si="154"/>
        <v>1.1539922361409362E-2</v>
      </c>
      <c r="AE192" s="5">
        <f t="shared" si="155"/>
        <v>1.3274387161862188E-3</v>
      </c>
      <c r="AF192" s="5">
        <f t="shared" si="156"/>
        <v>7.7125805488131546E-4</v>
      </c>
      <c r="AG192" s="5">
        <f t="shared" si="111"/>
        <v>3.5489066560598054E-2</v>
      </c>
      <c r="AH192" s="5">
        <f t="shared" si="135"/>
        <v>1.7288273200613192E-5</v>
      </c>
      <c r="AI192" s="11">
        <f t="shared" si="112"/>
        <v>52.476848493568127</v>
      </c>
      <c r="AJ192" s="2">
        <f t="shared" si="136"/>
        <v>1.7943109758331178E-2</v>
      </c>
      <c r="AK192" s="7">
        <f t="shared" si="137"/>
        <v>8.6264950761207576E-2</v>
      </c>
      <c r="AL192" s="15">
        <f t="shared" si="113"/>
        <v>1.2263999999999977</v>
      </c>
      <c r="AM192" s="2">
        <f t="shared" si="114"/>
        <v>0.11943420681356778</v>
      </c>
      <c r="AN192" s="2">
        <f t="shared" si="138"/>
        <v>0</v>
      </c>
      <c r="AO192" s="2">
        <f t="shared" si="139"/>
        <v>1.066429992491752E-2</v>
      </c>
      <c r="AP192" s="5">
        <f t="shared" si="140"/>
        <v>0.14720589090301381</v>
      </c>
      <c r="AQ192" s="5">
        <f t="shared" si="141"/>
        <v>0.39913260220796409</v>
      </c>
      <c r="AR192" s="5">
        <f t="shared" si="142"/>
        <v>3.6440265367931805E-3</v>
      </c>
      <c r="AS192" s="5">
        <f t="shared" si="143"/>
        <v>0.43935318042731131</v>
      </c>
    </row>
    <row r="193" spans="1:45">
      <c r="A193">
        <f t="shared" si="144"/>
        <v>0.17800000000000013</v>
      </c>
      <c r="B193" s="7">
        <f t="shared" si="115"/>
        <v>4.8417037712895211E-2</v>
      </c>
      <c r="C193" s="11">
        <f t="shared" si="145"/>
        <v>77.574890206812114</v>
      </c>
      <c r="D193" s="8">
        <f t="shared" si="116"/>
        <v>7.3600973236009225E-5</v>
      </c>
      <c r="E193" s="2">
        <f t="shared" si="117"/>
        <v>7.3600973236009224E-3</v>
      </c>
      <c r="F193" s="7">
        <f t="shared" si="118"/>
        <v>0.62244525547445262</v>
      </c>
      <c r="G193" s="7">
        <f t="shared" si="119"/>
        <v>0.21459854014598537</v>
      </c>
      <c r="H193" s="7">
        <f t="shared" si="120"/>
        <v>0.12429379562043791</v>
      </c>
      <c r="I193" s="7">
        <f t="shared" si="121"/>
        <v>3.1897810218978112E-2</v>
      </c>
      <c r="J193" s="7">
        <f t="shared" si="146"/>
        <v>6.6909975669099406E-3</v>
      </c>
      <c r="K193" s="7">
        <f t="shared" si="122"/>
        <v>0.99330900243309006</v>
      </c>
      <c r="L193" s="7">
        <f t="shared" si="148"/>
        <v>4.9086137469586177E-2</v>
      </c>
      <c r="M193" s="7">
        <f t="shared" si="123"/>
        <v>4.9086137469586177E-2</v>
      </c>
      <c r="N193" s="7">
        <f t="shared" si="123"/>
        <v>8.1470565693430239E-2</v>
      </c>
      <c r="O193" s="11">
        <f t="shared" si="147"/>
        <v>77.576228406325541</v>
      </c>
      <c r="P193" s="7">
        <f t="shared" si="124"/>
        <v>8.5731307785887861E-2</v>
      </c>
      <c r="Q193" s="7">
        <f t="shared" si="149"/>
        <v>7.4186004200771524E-2</v>
      </c>
      <c r="R193" s="7">
        <f t="shared" si="150"/>
        <v>7.4186004200771524E-2</v>
      </c>
      <c r="S193" s="7">
        <f t="shared" si="151"/>
        <v>0.10974983806134828</v>
      </c>
      <c r="T193" s="7">
        <f t="shared" si="152"/>
        <v>4.2460551737780943</v>
      </c>
      <c r="U193" s="7">
        <f t="shared" si="129"/>
        <v>2.328988144054412E-2</v>
      </c>
      <c r="V193" s="2">
        <f t="shared" si="105"/>
        <v>0.56978143466702258</v>
      </c>
      <c r="W193" s="2">
        <f t="shared" si="106"/>
        <v>3.8042018840458998E-2</v>
      </c>
      <c r="X193" s="5">
        <f t="shared" si="107"/>
        <v>0.13115630066367567</v>
      </c>
      <c r="Y193" s="5">
        <f t="shared" si="108"/>
        <v>0.22789410987512601</v>
      </c>
      <c r="Z193" s="5">
        <f t="shared" si="109"/>
        <v>1.9495001153070169E-2</v>
      </c>
      <c r="AA193" s="5">
        <f t="shared" si="130"/>
        <v>1.3631134800646497E-2</v>
      </c>
      <c r="AB193" s="11">
        <f t="shared" si="110"/>
        <v>574.3104479092525</v>
      </c>
      <c r="AC193" s="2">
        <f t="shared" si="153"/>
        <v>0.94875678733058677</v>
      </c>
      <c r="AD193" s="2">
        <f t="shared" si="154"/>
        <v>1.2035489510025574E-2</v>
      </c>
      <c r="AE193" s="5">
        <f t="shared" si="155"/>
        <v>1.3831462585546829E-3</v>
      </c>
      <c r="AF193" s="5">
        <f t="shared" si="156"/>
        <v>8.0110749242291745E-4</v>
      </c>
      <c r="AG193" s="5">
        <f t="shared" si="111"/>
        <v>3.7006219285003882E-2</v>
      </c>
      <c r="AH193" s="5">
        <f t="shared" si="135"/>
        <v>1.7250123406010697E-5</v>
      </c>
      <c r="AI193" s="11">
        <f t="shared" si="112"/>
        <v>54.733972777566393</v>
      </c>
      <c r="AJ193" s="2">
        <f t="shared" si="136"/>
        <v>1.7471747578532197E-2</v>
      </c>
      <c r="AK193" s="7">
        <f t="shared" si="137"/>
        <v>8.3998786435250952E-2</v>
      </c>
      <c r="AL193" s="15">
        <f t="shared" si="113"/>
        <v>1.2095999999999978</v>
      </c>
      <c r="AM193" s="2">
        <f t="shared" si="114"/>
        <v>0.11937298763291404</v>
      </c>
      <c r="AN193" s="2">
        <f t="shared" si="138"/>
        <v>0</v>
      </c>
      <c r="AO193" s="2">
        <f t="shared" si="139"/>
        <v>1.0890629191654172E-2</v>
      </c>
      <c r="AP193" s="5">
        <f t="shared" si="140"/>
        <v>0.15018915191304957</v>
      </c>
      <c r="AQ193" s="5">
        <f t="shared" si="141"/>
        <v>0.40594578191482317</v>
      </c>
      <c r="AR193" s="5">
        <f t="shared" si="142"/>
        <v>3.7206723007938039E-3</v>
      </c>
      <c r="AS193" s="5">
        <f t="shared" si="143"/>
        <v>0.42925376467967941</v>
      </c>
    </row>
    <row r="194" spans="1:45">
      <c r="A194">
        <f t="shared" si="144"/>
        <v>0.17900000000000013</v>
      </c>
      <c r="B194" s="7">
        <f t="shared" si="115"/>
        <v>4.7147201583434675E-2</v>
      </c>
      <c r="C194" s="11">
        <f t="shared" si="145"/>
        <v>74.318137789280755</v>
      </c>
      <c r="D194" s="8">
        <f t="shared" si="116"/>
        <v>7.0341047503044639E-5</v>
      </c>
      <c r="E194" s="2">
        <f t="shared" si="117"/>
        <v>7.0341047503044637E-3</v>
      </c>
      <c r="F194" s="7">
        <f t="shared" si="118"/>
        <v>0.62308160779537158</v>
      </c>
      <c r="G194" s="7">
        <f t="shared" si="119"/>
        <v>0.21461632155907426</v>
      </c>
      <c r="H194" s="7">
        <f t="shared" si="120"/>
        <v>0.12391260657734465</v>
      </c>
      <c r="I194" s="7">
        <f t="shared" si="121"/>
        <v>3.1924482338611455E-2</v>
      </c>
      <c r="J194" s="7">
        <f t="shared" si="146"/>
        <v>6.3946406820949708E-3</v>
      </c>
      <c r="K194" s="7">
        <f t="shared" si="122"/>
        <v>0.99360535931790495</v>
      </c>
      <c r="L194" s="7">
        <f t="shared" si="148"/>
        <v>4.7786665651644168E-2</v>
      </c>
      <c r="M194" s="7">
        <f t="shared" si="123"/>
        <v>4.7786665651644168E-2</v>
      </c>
      <c r="N194" s="7">
        <f t="shared" si="123"/>
        <v>7.8736726552983805E-2</v>
      </c>
      <c r="O194" s="11">
        <f t="shared" si="147"/>
        <v>74.31941671741734</v>
      </c>
      <c r="P194" s="7">
        <f t="shared" si="124"/>
        <v>8.399690012180247E-2</v>
      </c>
      <c r="Q194" s="7">
        <f t="shared" si="149"/>
        <v>7.2260429556739517E-2</v>
      </c>
      <c r="R194" s="7">
        <f t="shared" si="150"/>
        <v>7.2260429556739517E-2</v>
      </c>
      <c r="S194" s="7">
        <f t="shared" si="151"/>
        <v>0.10664429305384478</v>
      </c>
      <c r="T194" s="7">
        <f t="shared" si="152"/>
        <v>4.2506239656713554</v>
      </c>
      <c r="U194" s="7">
        <f t="shared" si="129"/>
        <v>2.28656133600348E-2</v>
      </c>
      <c r="V194" s="2">
        <f t="shared" si="105"/>
        <v>0.55935264967032272</v>
      </c>
      <c r="W194" s="2">
        <f t="shared" si="106"/>
        <v>3.9116452213103947E-2</v>
      </c>
      <c r="X194" s="5">
        <f t="shared" si="107"/>
        <v>0.13473402169776</v>
      </c>
      <c r="Y194" s="5">
        <f t="shared" si="108"/>
        <v>0.23337335718834179</v>
      </c>
      <c r="Z194" s="5">
        <f t="shared" si="109"/>
        <v>2.0041876893860899E-2</v>
      </c>
      <c r="AA194" s="5">
        <f t="shared" si="130"/>
        <v>1.33816423366106E-2</v>
      </c>
      <c r="AB194" s="11">
        <f t="shared" si="110"/>
        <v>574.61559322283983</v>
      </c>
      <c r="AC194" s="2">
        <f t="shared" si="153"/>
        <v>0.94646931595952177</v>
      </c>
      <c r="AD194" s="2">
        <f t="shared" si="154"/>
        <v>1.2575750092963543E-2</v>
      </c>
      <c r="AE194" s="5">
        <f t="shared" si="155"/>
        <v>1.4438778655590366E-3</v>
      </c>
      <c r="AF194" s="5">
        <f t="shared" si="156"/>
        <v>8.3364894431622177E-4</v>
      </c>
      <c r="AG194" s="5">
        <f t="shared" si="111"/>
        <v>3.8660198604622165E-2</v>
      </c>
      <c r="AH194" s="5">
        <f t="shared" si="135"/>
        <v>1.7208533017445863E-5</v>
      </c>
      <c r="AI194" s="11">
        <f t="shared" si="112"/>
        <v>57.193989853733449</v>
      </c>
      <c r="AJ194" s="2">
        <f t="shared" si="136"/>
        <v>1.6999958156808281E-2</v>
      </c>
      <c r="AK194" s="7">
        <f t="shared" si="137"/>
        <v>8.1730568061578274E-2</v>
      </c>
      <c r="AL194" s="15">
        <f t="shared" si="113"/>
        <v>1.1927999999999979</v>
      </c>
      <c r="AM194" s="2">
        <f t="shared" si="114"/>
        <v>0.11931171296329299</v>
      </c>
      <c r="AN194" s="2">
        <f t="shared" si="138"/>
        <v>0</v>
      </c>
      <c r="AO194" s="2">
        <f t="shared" si="139"/>
        <v>1.112686790033653E-2</v>
      </c>
      <c r="AP194" s="5">
        <f t="shared" si="140"/>
        <v>0.1533030299317209</v>
      </c>
      <c r="AQ194" s="5">
        <f t="shared" si="141"/>
        <v>0.41305726510555879</v>
      </c>
      <c r="AR194" s="5">
        <f t="shared" si="142"/>
        <v>3.8006738691925904E-3</v>
      </c>
      <c r="AS194" s="5">
        <f t="shared" si="143"/>
        <v>0.41871216319319121</v>
      </c>
    </row>
    <row r="195" spans="1:45">
      <c r="A195">
        <f t="shared" si="144"/>
        <v>0.18000000000000013</v>
      </c>
      <c r="B195" s="7">
        <f t="shared" si="115"/>
        <v>4.5874268292682742E-2</v>
      </c>
      <c r="C195" s="11">
        <f t="shared" si="145"/>
        <v>71.053442073170132</v>
      </c>
      <c r="D195" s="8">
        <f t="shared" si="116"/>
        <v>6.7073170731706848E-5</v>
      </c>
      <c r="E195" s="2">
        <f t="shared" si="117"/>
        <v>6.7073170731706848E-3</v>
      </c>
      <c r="F195" s="7">
        <f t="shared" si="118"/>
        <v>0.62371951219512201</v>
      </c>
      <c r="G195" s="7">
        <f t="shared" si="119"/>
        <v>0.21463414634146338</v>
      </c>
      <c r="H195" s="7">
        <f t="shared" si="120"/>
        <v>0.12353048780487801</v>
      </c>
      <c r="I195" s="7">
        <f t="shared" si="121"/>
        <v>3.195121951219513E-2</v>
      </c>
      <c r="J195" s="7">
        <f t="shared" si="146"/>
        <v>6.0975609756097207E-3</v>
      </c>
      <c r="K195" s="7">
        <f t="shared" si="122"/>
        <v>0.99390243902439024</v>
      </c>
      <c r="L195" s="7">
        <f t="shared" si="148"/>
        <v>4.6484024390243718E-2</v>
      </c>
      <c r="M195" s="7">
        <f t="shared" si="123"/>
        <v>4.6484024390243718E-2</v>
      </c>
      <c r="N195" s="7">
        <f t="shared" si="123"/>
        <v>7.5996219512194735E-2</v>
      </c>
      <c r="O195" s="11">
        <f t="shared" si="147"/>
        <v>71.054661585365395</v>
      </c>
      <c r="P195" s="7">
        <f t="shared" si="124"/>
        <v>8.2258262195121751E-2</v>
      </c>
      <c r="Q195" s="7">
        <f t="shared" si="149"/>
        <v>7.0328012404267753E-2</v>
      </c>
      <c r="R195" s="7">
        <f t="shared" si="150"/>
        <v>7.0328012404267753E-2</v>
      </c>
      <c r="S195" s="7">
        <f t="shared" si="151"/>
        <v>0.10349568040456231</v>
      </c>
      <c r="T195" s="7">
        <f t="shared" si="152"/>
        <v>4.2551470756674901</v>
      </c>
      <c r="U195" s="7">
        <f t="shared" si="129"/>
        <v>2.2438443604499179E-2</v>
      </c>
      <c r="V195" s="2">
        <f t="shared" si="105"/>
        <v>0.54831321539789268</v>
      </c>
      <c r="W195" s="2">
        <f t="shared" si="106"/>
        <v>4.0253798184007782E-2</v>
      </c>
      <c r="X195" s="5">
        <f t="shared" si="107"/>
        <v>0.13852123336367911</v>
      </c>
      <c r="Y195" s="5">
        <f t="shared" si="108"/>
        <v>0.23917343750410008</v>
      </c>
      <c r="Z195" s="5">
        <f t="shared" si="109"/>
        <v>2.0620774512093147E-2</v>
      </c>
      <c r="AA195" s="5">
        <f t="shared" si="130"/>
        <v>1.3117541038227116E-2</v>
      </c>
      <c r="AB195" s="11">
        <f t="shared" si="110"/>
        <v>574.92106297127827</v>
      </c>
      <c r="AC195" s="2">
        <f t="shared" si="153"/>
        <v>0.94396580372316374</v>
      </c>
      <c r="AD195" s="2">
        <f t="shared" si="154"/>
        <v>1.316703573584224E-2</v>
      </c>
      <c r="AE195" s="5">
        <f t="shared" si="155"/>
        <v>1.5103452859570722E-3</v>
      </c>
      <c r="AF195" s="5">
        <f t="shared" si="156"/>
        <v>8.6926378261944093E-4</v>
      </c>
      <c r="AG195" s="5">
        <f t="shared" si="111"/>
        <v>4.0470388457804291E-2</v>
      </c>
      <c r="AH195" s="5">
        <f t="shared" si="135"/>
        <v>1.7163014613148451E-5</v>
      </c>
      <c r="AI195" s="11">
        <f t="shared" si="112"/>
        <v>59.885544181437524</v>
      </c>
      <c r="AJ195" s="2">
        <f t="shared" si="136"/>
        <v>1.6527751251285631E-2</v>
      </c>
      <c r="AK195" s="7">
        <f t="shared" si="137"/>
        <v>7.9460342554257851E-2</v>
      </c>
      <c r="AL195" s="15">
        <f t="shared" si="113"/>
        <v>1.1759999999999979</v>
      </c>
      <c r="AM195" s="2">
        <f t="shared" si="114"/>
        <v>0.11925038407206233</v>
      </c>
      <c r="AN195" s="2">
        <f t="shared" si="138"/>
        <v>0</v>
      </c>
      <c r="AO195" s="2">
        <f t="shared" si="139"/>
        <v>1.1373681419058312E-2</v>
      </c>
      <c r="AP195" s="5">
        <f t="shared" si="140"/>
        <v>0.15655629521980738</v>
      </c>
      <c r="AQ195" s="5">
        <f t="shared" si="141"/>
        <v>0.42048708132588147</v>
      </c>
      <c r="AR195" s="5">
        <f t="shared" si="142"/>
        <v>3.8842565670065866E-3</v>
      </c>
      <c r="AS195" s="5">
        <f t="shared" si="143"/>
        <v>0.40769868546824617</v>
      </c>
    </row>
    <row r="196" spans="1:45">
      <c r="A196">
        <f t="shared" si="144"/>
        <v>0.18100000000000013</v>
      </c>
      <c r="B196" s="7">
        <f t="shared" si="115"/>
        <v>4.4598226495726319E-2</v>
      </c>
      <c r="C196" s="11">
        <f t="shared" si="145"/>
        <v>67.780773962148359</v>
      </c>
      <c r="D196" s="8">
        <f t="shared" si="116"/>
        <v>6.3797313797313274E-5</v>
      </c>
      <c r="E196" s="2">
        <f t="shared" si="117"/>
        <v>6.3797313797313276E-3</v>
      </c>
      <c r="F196" s="7">
        <f t="shared" si="118"/>
        <v>0.62435897435897447</v>
      </c>
      <c r="G196" s="7">
        <f t="shared" si="119"/>
        <v>0.21465201465201461</v>
      </c>
      <c r="H196" s="7">
        <f t="shared" si="120"/>
        <v>0.12314743589743585</v>
      </c>
      <c r="I196" s="7">
        <f t="shared" si="121"/>
        <v>3.1978021978021985E-2</v>
      </c>
      <c r="J196" s="7">
        <f t="shared" si="146"/>
        <v>5.7997557997557635E-3</v>
      </c>
      <c r="K196" s="7">
        <f t="shared" si="122"/>
        <v>0.99420024420024433</v>
      </c>
      <c r="L196" s="7">
        <f t="shared" si="148"/>
        <v>4.5178202075701869E-2</v>
      </c>
      <c r="M196" s="7">
        <f t="shared" si="123"/>
        <v>4.5178202075701869E-2</v>
      </c>
      <c r="N196" s="7">
        <f t="shared" si="123"/>
        <v>7.3249020146519711E-2</v>
      </c>
      <c r="O196" s="11">
        <f t="shared" si="147"/>
        <v>67.781933913308393</v>
      </c>
      <c r="P196" s="7">
        <f t="shared" si="124"/>
        <v>8.0515378510378294E-2</v>
      </c>
      <c r="Q196" s="7">
        <f t="shared" si="149"/>
        <v>6.8388724250758676E-2</v>
      </c>
      <c r="R196" s="7">
        <f t="shared" si="150"/>
        <v>6.8388724250758676E-2</v>
      </c>
      <c r="S196" s="7">
        <f t="shared" si="151"/>
        <v>0.10030325578246679</v>
      </c>
      <c r="T196" s="7">
        <f t="shared" si="152"/>
        <v>4.2596159073545916</v>
      </c>
      <c r="U196" s="7">
        <f t="shared" si="129"/>
        <v>2.2008349971480302E-2</v>
      </c>
      <c r="V196" s="2">
        <f t="shared" si="105"/>
        <v>0.53660788010901417</v>
      </c>
      <c r="W196" s="2">
        <f t="shared" si="106"/>
        <v>4.1459749105073794E-2</v>
      </c>
      <c r="X196" s="5">
        <f t="shared" si="107"/>
        <v>0.14253689044044138</v>
      </c>
      <c r="Y196" s="5">
        <f t="shared" si="108"/>
        <v>0.2453233798945294</v>
      </c>
      <c r="Z196" s="5">
        <f t="shared" si="109"/>
        <v>2.1234591357424122E-2</v>
      </c>
      <c r="AA196" s="5">
        <f t="shared" si="130"/>
        <v>1.2837509093517111E-2</v>
      </c>
      <c r="AB196" s="11">
        <f t="shared" si="110"/>
        <v>575.22685767225857</v>
      </c>
      <c r="AC196" s="2">
        <f t="shared" si="153"/>
        <v>0.94121412763035994</v>
      </c>
      <c r="AD196" s="2">
        <f t="shared" si="154"/>
        <v>1.381693332527623E-2</v>
      </c>
      <c r="AE196" s="5">
        <f t="shared" si="155"/>
        <v>1.5834013745207524E-3</v>
      </c>
      <c r="AF196" s="5">
        <f t="shared" si="156"/>
        <v>9.0840898737810222E-4</v>
      </c>
      <c r="AG196" s="5">
        <f t="shared" si="111"/>
        <v>4.246001569832613E-2</v>
      </c>
      <c r="AH196" s="5">
        <f t="shared" si="135"/>
        <v>1.7112984138733853E-5</v>
      </c>
      <c r="AI196" s="11">
        <f t="shared" si="112"/>
        <v>62.842938544694618</v>
      </c>
      <c r="AJ196" s="2">
        <f t="shared" si="136"/>
        <v>1.6055138711610052E-2</v>
      </c>
      <c r="AK196" s="7">
        <f t="shared" si="137"/>
        <v>7.7188166882740633E-2</v>
      </c>
      <c r="AL196" s="15">
        <f t="shared" si="113"/>
        <v>1.159199999999998</v>
      </c>
      <c r="AM196" s="2">
        <f t="shared" si="114"/>
        <v>0.11918900249822041</v>
      </c>
      <c r="AN196" s="2">
        <f t="shared" si="138"/>
        <v>0</v>
      </c>
      <c r="AO196" s="2">
        <f t="shared" si="139"/>
        <v>1.1631796047729485E-2</v>
      </c>
      <c r="AP196" s="5">
        <f t="shared" si="140"/>
        <v>0.15995852118438192</v>
      </c>
      <c r="AQ196" s="5">
        <f t="shared" si="141"/>
        <v>0.4282570943492176</v>
      </c>
      <c r="AR196" s="5">
        <f t="shared" si="142"/>
        <v>3.9716663536395191E-3</v>
      </c>
      <c r="AS196" s="5">
        <f t="shared" si="143"/>
        <v>0.39618092206503158</v>
      </c>
    </row>
    <row r="197" spans="1:45">
      <c r="A197">
        <f t="shared" si="144"/>
        <v>0.18200000000000013</v>
      </c>
      <c r="B197" s="7">
        <f t="shared" si="115"/>
        <v>4.3319064792175871E-2</v>
      </c>
      <c r="C197" s="11">
        <f t="shared" si="145"/>
        <v>64.500104217603308</v>
      </c>
      <c r="D197" s="8">
        <f t="shared" si="116"/>
        <v>6.0513447432762398E-5</v>
      </c>
      <c r="E197" s="2">
        <f t="shared" si="117"/>
        <v>6.0513447432762402E-3</v>
      </c>
      <c r="F197" s="7">
        <f t="shared" si="118"/>
        <v>0.62500000000000011</v>
      </c>
      <c r="G197" s="7">
        <f t="shared" si="119"/>
        <v>0.21466992665036669</v>
      </c>
      <c r="H197" s="7">
        <f t="shared" si="120"/>
        <v>0.12276344743276278</v>
      </c>
      <c r="I197" s="7">
        <f t="shared" si="121"/>
        <v>3.2004889975550128E-2</v>
      </c>
      <c r="J197" s="7">
        <f t="shared" si="146"/>
        <v>5.5012224938874943E-3</v>
      </c>
      <c r="K197" s="7">
        <f t="shared" si="122"/>
        <v>0.99449877750611249</v>
      </c>
      <c r="L197" s="7">
        <f t="shared" si="148"/>
        <v>4.3869187041564617E-2</v>
      </c>
      <c r="M197" s="7">
        <f t="shared" si="123"/>
        <v>4.3869187041564617E-2</v>
      </c>
      <c r="N197" s="7">
        <f t="shared" si="123"/>
        <v>7.0495103911980064E-2</v>
      </c>
      <c r="O197" s="11">
        <f t="shared" si="147"/>
        <v>64.501204462102251</v>
      </c>
      <c r="P197" s="7">
        <f t="shared" si="124"/>
        <v>7.8768233496332302E-2</v>
      </c>
      <c r="Q197" s="7">
        <f t="shared" si="149"/>
        <v>6.6442536456979631E-2</v>
      </c>
      <c r="R197" s="7">
        <f t="shared" si="150"/>
        <v>6.6442536456979631E-2</v>
      </c>
      <c r="S197" s="7">
        <f t="shared" si="151"/>
        <v>9.7066258219951726E-2</v>
      </c>
      <c r="T197" s="7">
        <f t="shared" si="152"/>
        <v>4.2640200685942782</v>
      </c>
      <c r="U197" s="7">
        <f t="shared" si="129"/>
        <v>2.1575310054086968E-2</v>
      </c>
      <c r="V197" s="2">
        <f t="shared" si="105"/>
        <v>0.5241745191827375</v>
      </c>
      <c r="W197" s="2">
        <f t="shared" si="106"/>
        <v>4.2740705411830386E-2</v>
      </c>
      <c r="X197" s="5">
        <f t="shared" si="107"/>
        <v>0.14680230553188092</v>
      </c>
      <c r="Y197" s="5">
        <f t="shared" si="108"/>
        <v>0.25185582441909304</v>
      </c>
      <c r="Z197" s="5">
        <f t="shared" si="109"/>
        <v>2.1886585186928501E-2</v>
      </c>
      <c r="AA197" s="5">
        <f t="shared" si="130"/>
        <v>1.2540060267529613E-2</v>
      </c>
      <c r="AB197" s="11">
        <f t="shared" si="110"/>
        <v>575.53297784457345</v>
      </c>
      <c r="AC197" s="2">
        <f t="shared" si="153"/>
        <v>0.93817546412357522</v>
      </c>
      <c r="AD197" s="2">
        <f t="shared" si="154"/>
        <v>1.4534612304035801E-2</v>
      </c>
      <c r="AE197" s="5">
        <f t="shared" si="155"/>
        <v>1.6640768838394036E-3</v>
      </c>
      <c r="AF197" s="5">
        <f t="shared" si="156"/>
        <v>9.5163686055577904E-4</v>
      </c>
      <c r="AG197" s="5">
        <f t="shared" si="111"/>
        <v>4.4657152092282514E-2</v>
      </c>
      <c r="AH197" s="5">
        <f t="shared" si="135"/>
        <v>1.7057735711337744E-5</v>
      </c>
      <c r="AI197" s="11">
        <f t="shared" si="112"/>
        <v>66.107603790555686</v>
      </c>
      <c r="AJ197" s="2">
        <f t="shared" si="136"/>
        <v>1.5582135024726508E-2</v>
      </c>
      <c r="AK197" s="7">
        <f t="shared" si="137"/>
        <v>7.4914110695800507E-2</v>
      </c>
      <c r="AL197" s="15">
        <f t="shared" si="113"/>
        <v>1.1423999999999976</v>
      </c>
      <c r="AM197" s="2">
        <f t="shared" si="114"/>
        <v>0.11912757012329045</v>
      </c>
      <c r="AN197" s="2">
        <f t="shared" si="138"/>
        <v>0</v>
      </c>
      <c r="AO197" s="2">
        <f t="shared" si="139"/>
        <v>1.1902006156373345E-2</v>
      </c>
      <c r="AP197" s="5">
        <f t="shared" si="140"/>
        <v>0.16352017846917621</v>
      </c>
      <c r="AQ197" s="5">
        <f t="shared" si="141"/>
        <v>0.43639121706054429</v>
      </c>
      <c r="AR197" s="5">
        <f t="shared" si="142"/>
        <v>4.0631722402458574E-3</v>
      </c>
      <c r="AS197" s="5">
        <f t="shared" si="143"/>
        <v>0.38412342607366035</v>
      </c>
    </row>
    <row r="198" spans="1:45">
      <c r="A198">
        <f t="shared" si="144"/>
        <v>0.18300000000000013</v>
      </c>
      <c r="B198" s="7">
        <f t="shared" si="115"/>
        <v>4.2036771725826004E-2</v>
      </c>
      <c r="C198" s="11">
        <f t="shared" si="145"/>
        <v>61.211403457771738</v>
      </c>
      <c r="D198" s="8">
        <f t="shared" si="116"/>
        <v>5.7221542227661689E-5</v>
      </c>
      <c r="E198" s="2">
        <f t="shared" si="117"/>
        <v>5.7221542227661694E-3</v>
      </c>
      <c r="F198" s="7">
        <f t="shared" si="118"/>
        <v>0.62564259485924123</v>
      </c>
      <c r="G198" s="7">
        <f t="shared" si="119"/>
        <v>0.21468788249694001</v>
      </c>
      <c r="H198" s="7">
        <f t="shared" si="120"/>
        <v>0.12237851897184818</v>
      </c>
      <c r="I198" s="7">
        <f t="shared" si="121"/>
        <v>3.203182374541004E-2</v>
      </c>
      <c r="J198" s="7">
        <f t="shared" si="146"/>
        <v>5.2019583843328889E-3</v>
      </c>
      <c r="K198" s="7">
        <f t="shared" si="122"/>
        <v>0.99479804161566709</v>
      </c>
      <c r="L198" s="7">
        <f t="shared" si="148"/>
        <v>4.2556967564259293E-2</v>
      </c>
      <c r="M198" s="7">
        <f t="shared" si="123"/>
        <v>4.2556967564259293E-2</v>
      </c>
      <c r="N198" s="7">
        <f t="shared" si="123"/>
        <v>6.773444614443043E-2</v>
      </c>
      <c r="O198" s="11">
        <f t="shared" si="147"/>
        <v>61.212443849448711</v>
      </c>
      <c r="P198" s="7">
        <f t="shared" si="124"/>
        <v>7.7016811505507737E-2</v>
      </c>
      <c r="Q198" s="7">
        <f t="shared" si="149"/>
        <v>6.4489420236145692E-2</v>
      </c>
      <c r="R198" s="7">
        <f t="shared" si="150"/>
        <v>6.4489420236145692E-2</v>
      </c>
      <c r="S198" s="7">
        <f t="shared" si="151"/>
        <v>9.3783909649054101E-2</v>
      </c>
      <c r="T198" s="7">
        <f t="shared" si="152"/>
        <v>4.2683468794656951</v>
      </c>
      <c r="U198" s="7">
        <f t="shared" si="129"/>
        <v>2.113930123874791E-2</v>
      </c>
      <c r="V198" s="2">
        <f t="shared" si="105"/>
        <v>0.51094303215281034</v>
      </c>
      <c r="W198" s="2">
        <f t="shared" si="106"/>
        <v>4.4103889257232416E-2</v>
      </c>
      <c r="X198" s="5">
        <f t="shared" si="107"/>
        <v>0.15134152745218749</v>
      </c>
      <c r="Y198" s="5">
        <f t="shared" si="108"/>
        <v>0.25880760161859612</v>
      </c>
      <c r="Z198" s="5">
        <f t="shared" si="109"/>
        <v>2.2580432003556142E-2</v>
      </c>
      <c r="AA198" s="5">
        <f t="shared" si="130"/>
        <v>1.2223517515617491E-2</v>
      </c>
      <c r="AB198" s="11">
        <f t="shared" si="110"/>
        <v>575.839424008121</v>
      </c>
      <c r="AC198" s="2">
        <f t="shared" si="153"/>
        <v>0.93480244586210937</v>
      </c>
      <c r="AD198" s="2">
        <f t="shared" si="154"/>
        <v>1.5331260006494804E-2</v>
      </c>
      <c r="AE198" s="5">
        <f t="shared" si="155"/>
        <v>1.7536294011146029E-3</v>
      </c>
      <c r="AF198" s="5">
        <f t="shared" si="156"/>
        <v>9.9962124754271139E-4</v>
      </c>
      <c r="AG198" s="5">
        <f t="shared" si="111"/>
        <v>4.7096047074631983E-2</v>
      </c>
      <c r="AH198" s="5">
        <f t="shared" si="135"/>
        <v>1.6996408106583834E-5</v>
      </c>
      <c r="AI198" s="11">
        <f t="shared" si="112"/>
        <v>69.73005178430131</v>
      </c>
      <c r="AJ198" s="2">
        <f t="shared" si="136"/>
        <v>1.5108758040822207E-2</v>
      </c>
      <c r="AK198" s="7">
        <f t="shared" si="137"/>
        <v>7.263825981164522E-2</v>
      </c>
      <c r="AL198" s="15">
        <f t="shared" si="113"/>
        <v>1.1255999999999977</v>
      </c>
      <c r="AM198" s="2">
        <f t="shared" si="114"/>
        <v>0.11906608926560408</v>
      </c>
      <c r="AN198" s="2">
        <f t="shared" si="138"/>
        <v>0</v>
      </c>
      <c r="AO198" s="2">
        <f t="shared" si="139"/>
        <v>1.2185182351021492E-2</v>
      </c>
      <c r="AP198" s="5">
        <f t="shared" si="140"/>
        <v>0.1672527425897814</v>
      </c>
      <c r="AQ198" s="5">
        <f t="shared" si="141"/>
        <v>0.44491565727395782</v>
      </c>
      <c r="AR198" s="5">
        <f t="shared" si="142"/>
        <v>4.1590690550879711E-3</v>
      </c>
      <c r="AS198" s="5">
        <f t="shared" si="143"/>
        <v>0.37148734873015138</v>
      </c>
    </row>
    <row r="199" spans="1:45">
      <c r="A199">
        <f t="shared" si="144"/>
        <v>0.18400000000000014</v>
      </c>
      <c r="B199" s="7">
        <f t="shared" si="115"/>
        <v>4.0751335784313544E-2</v>
      </c>
      <c r="C199" s="11">
        <f t="shared" si="145"/>
        <v>57.914642156862143</v>
      </c>
      <c r="D199" s="8">
        <f t="shared" si="116"/>
        <v>5.3921568627450445E-5</v>
      </c>
      <c r="E199" s="2">
        <f t="shared" si="117"/>
        <v>5.3921568627450442E-3</v>
      </c>
      <c r="F199" s="7">
        <f t="shared" si="118"/>
        <v>0.62628676470588251</v>
      </c>
      <c r="G199" s="7">
        <f t="shared" si="119"/>
        <v>0.21470588235294114</v>
      </c>
      <c r="H199" s="7">
        <f t="shared" si="120"/>
        <v>0.12199264705882348</v>
      </c>
      <c r="I199" s="7">
        <f t="shared" si="121"/>
        <v>3.2058823529411772E-2</v>
      </c>
      <c r="J199" s="7">
        <f t="shared" si="146"/>
        <v>4.9019607843136881E-3</v>
      </c>
      <c r="K199" s="7">
        <f t="shared" si="122"/>
        <v>0.9950980392156864</v>
      </c>
      <c r="L199" s="7">
        <f t="shared" si="148"/>
        <v>4.1241531862744887E-2</v>
      </c>
      <c r="M199" s="7">
        <f t="shared" si="123"/>
        <v>4.1241531862744887E-2</v>
      </c>
      <c r="N199" s="7">
        <f t="shared" si="123"/>
        <v>6.4967022058823085E-2</v>
      </c>
      <c r="O199" s="11">
        <f t="shared" si="147"/>
        <v>57.915622549019069</v>
      </c>
      <c r="P199" s="7">
        <f t="shared" si="124"/>
        <v>7.5261096813725281E-2</v>
      </c>
      <c r="Q199" s="7">
        <f t="shared" si="149"/>
        <v>6.2529346652996365E-2</v>
      </c>
      <c r="R199" s="7">
        <f t="shared" si="150"/>
        <v>6.2529346652996365E-2</v>
      </c>
      <c r="S199" s="7">
        <f t="shared" si="151"/>
        <v>9.0455414422096439E-2</v>
      </c>
      <c r="T199" s="7">
        <f t="shared" si="152"/>
        <v>4.2725807090534689</v>
      </c>
      <c r="U199" s="7">
        <f t="shared" si="129"/>
        <v>2.0700300702937168E-2</v>
      </c>
      <c r="V199" s="2">
        <f t="shared" si="105"/>
        <v>0.49683402029352786</v>
      </c>
      <c r="W199" s="2">
        <f t="shared" si="106"/>
        <v>4.5557480754367823E-2</v>
      </c>
      <c r="X199" s="5">
        <f t="shared" si="107"/>
        <v>0.15618179489610096</v>
      </c>
      <c r="Y199" s="5">
        <f t="shared" si="108"/>
        <v>0.26622042730697365</v>
      </c>
      <c r="Z199" s="5">
        <f t="shared" si="109"/>
        <v>2.3320295402294536E-2</v>
      </c>
      <c r="AA199" s="5">
        <f t="shared" si="130"/>
        <v>1.1885981346735144E-2</v>
      </c>
      <c r="AB199" s="11">
        <f t="shared" si="110"/>
        <v>576.14619668390662</v>
      </c>
      <c r="AC199" s="2">
        <f t="shared" si="153"/>
        <v>0.93103667463492945</v>
      </c>
      <c r="AD199" s="2">
        <f t="shared" si="154"/>
        <v>1.622066906496087E-2</v>
      </c>
      <c r="AE199" s="5">
        <f t="shared" si="155"/>
        <v>1.8536093795004684E-3</v>
      </c>
      <c r="AF199" s="5">
        <f t="shared" si="156"/>
        <v>1.0531929183319269E-3</v>
      </c>
      <c r="AG199" s="5">
        <f t="shared" si="111"/>
        <v>4.9818926062738633E-2</v>
      </c>
      <c r="AH199" s="5">
        <f t="shared" si="135"/>
        <v>1.6927939538816937E-5</v>
      </c>
      <c r="AI199" s="11">
        <f t="shared" si="112"/>
        <v>73.772507675924757</v>
      </c>
      <c r="AJ199" s="2">
        <f t="shared" si="136"/>
        <v>1.4635029952856964E-2</v>
      </c>
      <c r="AK199" s="7">
        <f t="shared" si="137"/>
        <v>7.0360720927196946E-2</v>
      </c>
      <c r="AL199" s="15">
        <f t="shared" si="113"/>
        <v>1.1087999999999978</v>
      </c>
      <c r="AM199" s="2">
        <f t="shared" si="114"/>
        <v>0.11900456280751984</v>
      </c>
      <c r="AN199" s="2">
        <f t="shared" si="138"/>
        <v>0</v>
      </c>
      <c r="AO199" s="2">
        <f t="shared" si="139"/>
        <v>1.2482280844032304E-2</v>
      </c>
      <c r="AP199" s="5">
        <f t="shared" si="140"/>
        <v>0.17116881744443468</v>
      </c>
      <c r="AQ199" s="5">
        <f t="shared" si="141"/>
        <v>0.45385919980694772</v>
      </c>
      <c r="AR199" s="5">
        <f t="shared" si="142"/>
        <v>4.2596806167678972E-3</v>
      </c>
      <c r="AS199" s="5">
        <f t="shared" si="143"/>
        <v>0.35823002128781728</v>
      </c>
    </row>
    <row r="200" spans="1:45">
      <c r="A200">
        <f t="shared" si="144"/>
        <v>0.18500000000000014</v>
      </c>
      <c r="B200" s="7">
        <f t="shared" si="115"/>
        <v>3.9462745398772835E-2</v>
      </c>
      <c r="C200" s="11">
        <f t="shared" si="145"/>
        <v>54.609790644171177</v>
      </c>
      <c r="D200" s="8">
        <f t="shared" si="116"/>
        <v>5.0613496932514884E-5</v>
      </c>
      <c r="E200" s="2">
        <f t="shared" si="117"/>
        <v>5.061349693251488E-3</v>
      </c>
      <c r="F200" s="7">
        <f t="shared" si="118"/>
        <v>0.62693251533742345</v>
      </c>
      <c r="G200" s="7">
        <f t="shared" si="119"/>
        <v>0.21472392638036805</v>
      </c>
      <c r="H200" s="7">
        <f t="shared" si="120"/>
        <v>0.12160582822085884</v>
      </c>
      <c r="I200" s="7">
        <f t="shared" si="121"/>
        <v>3.2085889570552154E-2</v>
      </c>
      <c r="J200" s="7">
        <f t="shared" si="146"/>
        <v>4.6012269938649928E-3</v>
      </c>
      <c r="K200" s="7">
        <f t="shared" si="122"/>
        <v>0.995398773006135</v>
      </c>
      <c r="L200" s="7">
        <f t="shared" si="148"/>
        <v>3.9922868098159328E-2</v>
      </c>
      <c r="M200" s="7">
        <f t="shared" si="123"/>
        <v>3.9922868098159328E-2</v>
      </c>
      <c r="N200" s="7">
        <f t="shared" si="123"/>
        <v>6.2192806748465876E-2</v>
      </c>
      <c r="O200" s="11">
        <f t="shared" si="147"/>
        <v>54.610710889570107</v>
      </c>
      <c r="P200" s="7">
        <f t="shared" si="124"/>
        <v>7.3501073619631679E-2</v>
      </c>
      <c r="Q200" s="7">
        <f t="shared" si="149"/>
        <v>6.0562286622864933E-2</v>
      </c>
      <c r="R200" s="7">
        <f t="shared" si="150"/>
        <v>6.0562286622864933E-2</v>
      </c>
      <c r="S200" s="7">
        <f t="shared" si="151"/>
        <v>8.707995881613928E-2</v>
      </c>
      <c r="T200" s="7">
        <f t="shared" si="152"/>
        <v>4.2767020673482188</v>
      </c>
      <c r="U200" s="7">
        <f t="shared" si="129"/>
        <v>2.0258285412870034E-2</v>
      </c>
      <c r="V200" s="2">
        <f t="shared" si="105"/>
        <v>0.48175719207013618</v>
      </c>
      <c r="W200" s="2">
        <f t="shared" si="106"/>
        <v>4.7110782256122169E-2</v>
      </c>
      <c r="X200" s="5">
        <f t="shared" si="107"/>
        <v>0.16135408346846808</v>
      </c>
      <c r="Y200" s="5">
        <f t="shared" si="108"/>
        <v>0.27414174034209482</v>
      </c>
      <c r="Z200" s="5">
        <f t="shared" si="109"/>
        <v>2.4110910186859666E-2</v>
      </c>
      <c r="AA200" s="5">
        <f t="shared" si="130"/>
        <v>1.1525291676319056E-2</v>
      </c>
      <c r="AB200" s="11">
        <f t="shared" si="110"/>
        <v>576.45329639404679</v>
      </c>
      <c r="AC200" s="2">
        <f t="shared" si="153"/>
        <v>0.92680531177962311</v>
      </c>
      <c r="AD200" s="2">
        <f t="shared" si="154"/>
        <v>1.7220042692865555E-2</v>
      </c>
      <c r="AE200" s="5">
        <f t="shared" si="155"/>
        <v>1.965950661350733E-3</v>
      </c>
      <c r="AF200" s="5">
        <f t="shared" si="156"/>
        <v>1.1133880720465394E-3</v>
      </c>
      <c r="AG200" s="5">
        <f t="shared" si="111"/>
        <v>5.2878455788445161E-2</v>
      </c>
      <c r="AH200" s="5">
        <f t="shared" si="135"/>
        <v>1.6851005668720435E-5</v>
      </c>
      <c r="AI200" s="11">
        <f t="shared" si="112"/>
        <v>78.312514114607708</v>
      </c>
      <c r="AJ200" s="2">
        <f t="shared" si="136"/>
        <v>1.4160978639416131E-2</v>
      </c>
      <c r="AK200" s="7">
        <f t="shared" si="137"/>
        <v>6.808162807411601E-2</v>
      </c>
      <c r="AL200" s="15">
        <f t="shared" si="113"/>
        <v>1.0919999999999979</v>
      </c>
      <c r="AM200" s="2">
        <f t="shared" si="114"/>
        <v>0.11894299436982919</v>
      </c>
      <c r="AN200" s="2">
        <f t="shared" si="138"/>
        <v>0</v>
      </c>
      <c r="AO200" s="2">
        <f t="shared" si="139"/>
        <v>1.2794354241309484E-2</v>
      </c>
      <c r="AP200" s="5">
        <f t="shared" si="140"/>
        <v>0.17528227750105949</v>
      </c>
      <c r="AQ200" s="5">
        <f t="shared" si="141"/>
        <v>0.46325353120755008</v>
      </c>
      <c r="AR200" s="5">
        <f t="shared" si="142"/>
        <v>4.3653633872882932E-3</v>
      </c>
      <c r="AS200" s="5">
        <f t="shared" si="143"/>
        <v>0.34430447366279265</v>
      </c>
    </row>
    <row r="201" spans="1:45">
      <c r="A201">
        <f t="shared" si="144"/>
        <v>0.18600000000000014</v>
      </c>
      <c r="B201" s="7">
        <f t="shared" si="115"/>
        <v>3.8170988943488783E-2</v>
      </c>
      <c r="C201" s="11">
        <f t="shared" si="145"/>
        <v>51.296819103193506</v>
      </c>
      <c r="D201" s="8">
        <f t="shared" si="116"/>
        <v>4.7297297297296791E-5</v>
      </c>
      <c r="E201" s="2">
        <f t="shared" si="117"/>
        <v>4.7297297297296788E-3</v>
      </c>
      <c r="F201" s="7">
        <f t="shared" si="118"/>
        <v>0.6275798525798526</v>
      </c>
      <c r="G201" s="7">
        <f t="shared" si="119"/>
        <v>0.21474201474201471</v>
      </c>
      <c r="H201" s="7">
        <f t="shared" si="120"/>
        <v>0.12121805896805891</v>
      </c>
      <c r="I201" s="7">
        <f t="shared" si="121"/>
        <v>3.2113022113022117E-2</v>
      </c>
      <c r="J201" s="7">
        <f t="shared" si="146"/>
        <v>4.2997542997542616E-3</v>
      </c>
      <c r="K201" s="7">
        <f t="shared" si="122"/>
        <v>0.99570024570024562</v>
      </c>
      <c r="L201" s="7">
        <f t="shared" si="148"/>
        <v>3.8600964373464171E-2</v>
      </c>
      <c r="M201" s="7">
        <f t="shared" si="123"/>
        <v>3.8600964373464171E-2</v>
      </c>
      <c r="N201" s="7">
        <f t="shared" si="123"/>
        <v>5.9411775184274762E-2</v>
      </c>
      <c r="O201" s="11">
        <f t="shared" si="147"/>
        <v>51.297679054053546</v>
      </c>
      <c r="P201" s="7">
        <f t="shared" si="124"/>
        <v>7.1736726044225818E-2</v>
      </c>
      <c r="Q201" s="7">
        <f t="shared" si="149"/>
        <v>5.8588210910740735E-2</v>
      </c>
      <c r="R201" s="7">
        <f t="shared" si="150"/>
        <v>5.8588210910740735E-2</v>
      </c>
      <c r="S201" s="7">
        <f t="shared" si="151"/>
        <v>8.3656710520603875E-2</v>
      </c>
      <c r="T201" s="7">
        <f t="shared" si="152"/>
        <v>4.2806863398481019</v>
      </c>
      <c r="U201" s="7">
        <f t="shared" si="129"/>
        <v>1.9813232121169262E-2</v>
      </c>
      <c r="V201" s="2">
        <f t="shared" si="105"/>
        <v>0.46560942879779738</v>
      </c>
      <c r="W201" s="2">
        <f t="shared" si="106"/>
        <v>4.8774417642110192E-2</v>
      </c>
      <c r="X201" s="5">
        <f t="shared" si="107"/>
        <v>0.1668937692833681</v>
      </c>
      <c r="Y201" s="5">
        <f t="shared" si="108"/>
        <v>0.28262571892180521</v>
      </c>
      <c r="Z201" s="5">
        <f t="shared" si="109"/>
        <v>2.4957683804732515E-2</v>
      </c>
      <c r="AA201" s="5">
        <f t="shared" si="130"/>
        <v>1.1138981550186562E-2</v>
      </c>
      <c r="AB201" s="11">
        <f t="shared" si="110"/>
        <v>576.76072366177209</v>
      </c>
      <c r="AC201" s="2">
        <f t="shared" si="153"/>
        <v>0.92201632061089045</v>
      </c>
      <c r="AD201" s="2">
        <f t="shared" si="154"/>
        <v>1.835111833963942E-2</v>
      </c>
      <c r="AE201" s="5">
        <f t="shared" si="155"/>
        <v>2.0930967901660433E-3</v>
      </c>
      <c r="AF201" s="5">
        <f t="shared" si="156"/>
        <v>1.1815160179111481E-3</v>
      </c>
      <c r="AG201" s="5">
        <f t="shared" si="111"/>
        <v>5.634118430829102E-2</v>
      </c>
      <c r="AH201" s="5">
        <f t="shared" si="135"/>
        <v>1.6763933102016219E-5</v>
      </c>
      <c r="AI201" s="11">
        <f t="shared" si="112"/>
        <v>83.447953567985877</v>
      </c>
      <c r="AJ201" s="2">
        <f t="shared" si="136"/>
        <v>1.3686639538467028E-2</v>
      </c>
      <c r="AK201" s="7">
        <f t="shared" si="137"/>
        <v>6.5801151627245313E-2</v>
      </c>
      <c r="AL201" s="15">
        <f t="shared" si="113"/>
        <v>1.0751999999999979</v>
      </c>
      <c r="AM201" s="2">
        <f t="shared" si="114"/>
        <v>0.11888138855511465</v>
      </c>
      <c r="AN201" s="2">
        <f t="shared" si="138"/>
        <v>0</v>
      </c>
      <c r="AO201" s="2">
        <f t="shared" si="139"/>
        <v>1.3122564002843158E-2</v>
      </c>
      <c r="AP201" s="5">
        <f t="shared" si="140"/>
        <v>0.17960843204048024</v>
      </c>
      <c r="AQ201" s="5">
        <f t="shared" si="141"/>
        <v>0.47313361485345429</v>
      </c>
      <c r="AR201" s="5">
        <f t="shared" si="142"/>
        <v>4.4765106917793243E-3</v>
      </c>
      <c r="AS201" s="5">
        <f t="shared" si="143"/>
        <v>0.32965887841144303</v>
      </c>
    </row>
    <row r="202" spans="1:45">
      <c r="A202">
        <f t="shared" si="144"/>
        <v>0.18700000000000014</v>
      </c>
      <c r="B202" s="7">
        <f t="shared" si="115"/>
        <v>3.687605473554717E-2</v>
      </c>
      <c r="C202" s="11">
        <f t="shared" si="145"/>
        <v>47.975697570725039</v>
      </c>
      <c r="D202" s="8">
        <f t="shared" si="116"/>
        <v>4.3972939729396741E-5</v>
      </c>
      <c r="E202" s="2">
        <f t="shared" si="117"/>
        <v>4.3972939729396742E-3</v>
      </c>
      <c r="F202" s="7">
        <f t="shared" si="118"/>
        <v>0.62822878228782286</v>
      </c>
      <c r="G202" s="7">
        <f t="shared" si="119"/>
        <v>0.21476014760147596</v>
      </c>
      <c r="H202" s="7">
        <f t="shared" si="120"/>
        <v>0.12082933579335789</v>
      </c>
      <c r="I202" s="7">
        <f t="shared" si="121"/>
        <v>3.214022140221403E-2</v>
      </c>
      <c r="J202" s="7">
        <f t="shared" si="146"/>
        <v>3.9975399753997155E-3</v>
      </c>
      <c r="K202" s="7">
        <f t="shared" si="122"/>
        <v>0.99600246002460013</v>
      </c>
      <c r="L202" s="7">
        <f t="shared" si="148"/>
        <v>3.7275808733087112E-2</v>
      </c>
      <c r="M202" s="7">
        <f t="shared" si="123"/>
        <v>3.7275808733087112E-2</v>
      </c>
      <c r="N202" s="7">
        <f t="shared" si="123"/>
        <v>5.6623902214021679E-2</v>
      </c>
      <c r="O202" s="11">
        <f t="shared" si="147"/>
        <v>47.976497078720243</v>
      </c>
      <c r="P202" s="7">
        <f t="shared" si="124"/>
        <v>6.9968038130381077E-2</v>
      </c>
      <c r="Q202" s="7">
        <f t="shared" si="149"/>
        <v>5.6607090130325097E-2</v>
      </c>
      <c r="R202" s="7">
        <f t="shared" si="150"/>
        <v>5.6607090130325097E-2</v>
      </c>
      <c r="S202" s="7">
        <f t="shared" si="151"/>
        <v>8.0184818107395736E-2</v>
      </c>
      <c r="T202" s="7">
        <f t="shared" si="152"/>
        <v>4.2845019893390202</v>
      </c>
      <c r="U202" s="7">
        <f t="shared" si="129"/>
        <v>1.9365117364501007E-2</v>
      </c>
      <c r="V202" s="2">
        <f t="shared" si="105"/>
        <v>0.4482724229223421</v>
      </c>
      <c r="W202" s="2">
        <f t="shared" si="106"/>
        <v>5.0560575636567351E-2</v>
      </c>
      <c r="X202" s="5">
        <f t="shared" si="107"/>
        <v>0.17284143918051212</v>
      </c>
      <c r="Y202" s="5">
        <f t="shared" si="108"/>
        <v>0.2917345214229935</v>
      </c>
      <c r="Z202" s="5">
        <f t="shared" si="109"/>
        <v>2.5866820193509645E-2</v>
      </c>
      <c r="AA202" s="5">
        <f t="shared" si="130"/>
        <v>1.0724220644075202E-2</v>
      </c>
      <c r="AB202" s="11">
        <f t="shared" si="110"/>
        <v>577.0684790114293</v>
      </c>
      <c r="AC202" s="2">
        <f t="shared" si="153"/>
        <v>0.91655169524456048</v>
      </c>
      <c r="AD202" s="2">
        <f t="shared" si="154"/>
        <v>1.9641766923615318E-2</v>
      </c>
      <c r="AE202" s="5">
        <f t="shared" si="155"/>
        <v>2.2381807830727583E-3</v>
      </c>
      <c r="AF202" s="5">
        <f t="shared" si="156"/>
        <v>1.2592555016584484E-3</v>
      </c>
      <c r="AG202" s="5">
        <f t="shared" si="111"/>
        <v>6.0292436970815669E-2</v>
      </c>
      <c r="AH202" s="5">
        <f t="shared" si="135"/>
        <v>1.6664576277173877E-5</v>
      </c>
      <c r="AI202" s="11">
        <f t="shared" si="112"/>
        <v>89.304185387044271</v>
      </c>
      <c r="AJ202" s="2">
        <f t="shared" si="136"/>
        <v>1.3212058314170138E-2</v>
      </c>
      <c r="AK202" s="7">
        <f t="shared" si="137"/>
        <v>6.3519511125817968E-2</v>
      </c>
      <c r="AL202" s="15">
        <f t="shared" si="113"/>
        <v>1.0583999999999976</v>
      </c>
      <c r="AM202" s="2">
        <f t="shared" si="114"/>
        <v>0.11881975129410764</v>
      </c>
      <c r="AN202" s="2">
        <f t="shared" si="138"/>
        <v>0</v>
      </c>
      <c r="AO202" s="2">
        <f t="shared" si="139"/>
        <v>1.3468194887438984E-2</v>
      </c>
      <c r="AP202" s="5">
        <f t="shared" si="140"/>
        <v>0.18416421555335064</v>
      </c>
      <c r="AQ202" s="5">
        <f t="shared" si="141"/>
        <v>0.4835381257810315</v>
      </c>
      <c r="AR202" s="5">
        <f t="shared" si="142"/>
        <v>4.5935576101651917E-3</v>
      </c>
      <c r="AS202" s="5">
        <f t="shared" si="143"/>
        <v>0.31423590616801372</v>
      </c>
    </row>
    <row r="203" spans="1:45">
      <c r="A203">
        <f t="shared" si="144"/>
        <v>0.18800000000000014</v>
      </c>
      <c r="B203" s="7">
        <f t="shared" si="115"/>
        <v>3.5577931034482584E-2</v>
      </c>
      <c r="C203" s="11">
        <f t="shared" si="145"/>
        <v>44.646395935959994</v>
      </c>
      <c r="D203" s="8">
        <f t="shared" si="116"/>
        <v>4.0640394088669477E-5</v>
      </c>
      <c r="E203" s="2">
        <f t="shared" si="117"/>
        <v>4.0640394088669474E-3</v>
      </c>
      <c r="F203" s="7">
        <f t="shared" si="118"/>
        <v>0.62887931034482769</v>
      </c>
      <c r="G203" s="7">
        <f t="shared" si="119"/>
        <v>0.21477832512315267</v>
      </c>
      <c r="H203" s="7">
        <f t="shared" si="120"/>
        <v>0.12043965517241374</v>
      </c>
      <c r="I203" s="7">
        <f t="shared" si="121"/>
        <v>3.2167487684729067E-2</v>
      </c>
      <c r="J203" s="7">
        <f t="shared" si="146"/>
        <v>3.6945812807881386E-3</v>
      </c>
      <c r="K203" s="7">
        <f t="shared" si="122"/>
        <v>0.99630541871921185</v>
      </c>
      <c r="L203" s="7">
        <f t="shared" si="148"/>
        <v>3.5947389162561384E-2</v>
      </c>
      <c r="M203" s="7">
        <f t="shared" si="123"/>
        <v>3.5947389162561384E-2</v>
      </c>
      <c r="N203" s="7">
        <f t="shared" si="123"/>
        <v>5.3829162561575952E-2</v>
      </c>
      <c r="O203" s="11">
        <f t="shared" si="147"/>
        <v>44.647134852216276</v>
      </c>
      <c r="P203" s="7">
        <f t="shared" si="124"/>
        <v>6.8194993842364299E-2</v>
      </c>
      <c r="Q203" s="7">
        <f t="shared" si="149"/>
        <v>5.4618894743079668E-2</v>
      </c>
      <c r="R203" s="7">
        <f t="shared" si="150"/>
        <v>5.4618894743079668E-2</v>
      </c>
      <c r="S203" s="7">
        <f t="shared" si="151"/>
        <v>7.6663410482826058E-2</v>
      </c>
      <c r="T203" s="7">
        <f t="shared" si="152"/>
        <v>4.2881079433508269</v>
      </c>
      <c r="U203" s="7">
        <f t="shared" si="129"/>
        <v>1.8913917461180086E-2</v>
      </c>
      <c r="V203" s="2">
        <f t="shared" si="105"/>
        <v>0.42960977454736532</v>
      </c>
      <c r="W203" s="2">
        <f t="shared" si="106"/>
        <v>5.2483308940816917E-2</v>
      </c>
      <c r="X203" s="5">
        <f t="shared" si="107"/>
        <v>0.17924388679679756</v>
      </c>
      <c r="Y203" s="5">
        <f t="shared" si="108"/>
        <v>0.30153981187614232</v>
      </c>
      <c r="Z203" s="5">
        <f t="shared" si="109"/>
        <v>2.6845472036309364E-2</v>
      </c>
      <c r="AA203" s="5">
        <f t="shared" si="130"/>
        <v>1.0277745802568562E-2</v>
      </c>
      <c r="AB203" s="11">
        <f t="shared" si="110"/>
        <v>577.37656296848536</v>
      </c>
      <c r="AC203" s="2">
        <f t="shared" si="153"/>
        <v>0.91025760607462791</v>
      </c>
      <c r="AD203" s="2">
        <f t="shared" si="154"/>
        <v>2.1128320297364288E-2</v>
      </c>
      <c r="AE203" s="5">
        <f t="shared" si="155"/>
        <v>2.405286765142681E-3</v>
      </c>
      <c r="AF203" s="5">
        <f t="shared" si="156"/>
        <v>1.3487948954739606E-3</v>
      </c>
      <c r="AG203" s="5">
        <f t="shared" si="111"/>
        <v>6.4843441829098805E-2</v>
      </c>
      <c r="AH203" s="5">
        <f t="shared" si="135"/>
        <v>1.6550138292265984E-5</v>
      </c>
      <c r="AI203" s="11">
        <f t="shared" si="112"/>
        <v>96.044414888987347</v>
      </c>
      <c r="AJ203" s="2">
        <f t="shared" si="136"/>
        <v>1.2737294738060907E-2</v>
      </c>
      <c r="AK203" s="7">
        <f t="shared" si="137"/>
        <v>6.1236993932985123E-2</v>
      </c>
      <c r="AL203" s="15">
        <f t="shared" si="113"/>
        <v>1.0415999999999976</v>
      </c>
      <c r="AM203" s="2">
        <f t="shared" si="114"/>
        <v>0.11875809034976534</v>
      </c>
      <c r="AN203" s="2">
        <f t="shared" si="138"/>
        <v>0</v>
      </c>
      <c r="AO203" s="2">
        <f t="shared" si="139"/>
        <v>1.3832671760302001E-2</v>
      </c>
      <c r="AP203" s="5">
        <f t="shared" si="140"/>
        <v>0.1889684092820263</v>
      </c>
      <c r="AQ203" s="5">
        <f t="shared" si="141"/>
        <v>0.49450995664327319</v>
      </c>
      <c r="AR203" s="5">
        <f t="shared" si="142"/>
        <v>4.7169866690047095E-3</v>
      </c>
      <c r="AS203" s="5">
        <f t="shared" si="143"/>
        <v>0.29797197564539391</v>
      </c>
    </row>
    <row r="204" spans="1:45">
      <c r="A204">
        <f t="shared" si="144"/>
        <v>0.18900000000000014</v>
      </c>
      <c r="B204" s="7">
        <f t="shared" si="115"/>
        <v>3.4276606041923383E-2</v>
      </c>
      <c r="C204" s="11">
        <f t="shared" si="145"/>
        <v>41.308883939580099</v>
      </c>
      <c r="D204" s="8">
        <f t="shared" si="116"/>
        <v>3.7299630086312671E-5</v>
      </c>
      <c r="E204" s="2">
        <f t="shared" si="117"/>
        <v>3.7299630086312669E-3</v>
      </c>
      <c r="F204" s="7">
        <f t="shared" si="118"/>
        <v>0.62953144266337857</v>
      </c>
      <c r="G204" s="7">
        <f t="shared" si="119"/>
        <v>0.21479654747225643</v>
      </c>
      <c r="H204" s="7">
        <f t="shared" si="120"/>
        <v>0.1200490135635018</v>
      </c>
      <c r="I204" s="7">
        <f t="shared" si="121"/>
        <v>3.2194821208384711E-2</v>
      </c>
      <c r="J204" s="7">
        <f t="shared" si="146"/>
        <v>3.3908754623920693E-3</v>
      </c>
      <c r="K204" s="7">
        <f t="shared" si="122"/>
        <v>0.99660912453760786</v>
      </c>
      <c r="L204" s="7">
        <f t="shared" si="148"/>
        <v>3.4615693588162549E-2</v>
      </c>
      <c r="M204" s="7">
        <f t="shared" si="123"/>
        <v>3.4615693588162549E-2</v>
      </c>
      <c r="N204" s="7">
        <f t="shared" si="123"/>
        <v>5.1027530826140123E-2</v>
      </c>
      <c r="O204" s="11">
        <f t="shared" si="147"/>
        <v>41.309562114672723</v>
      </c>
      <c r="P204" s="7">
        <f t="shared" si="124"/>
        <v>6.6417577065351188E-2</v>
      </c>
      <c r="Q204" s="7">
        <f t="shared" si="149"/>
        <v>5.2623595057267651E-2</v>
      </c>
      <c r="R204" s="7">
        <f t="shared" si="150"/>
        <v>5.2623595057267651E-2</v>
      </c>
      <c r="S204" s="7">
        <f t="shared" si="151"/>
        <v>7.3091596320598584E-2</v>
      </c>
      <c r="T204" s="7">
        <f t="shared" si="152"/>
        <v>4.291449701939805</v>
      </c>
      <c r="U204" s="7">
        <f t="shared" si="129"/>
        <v>1.8459608508744126E-2</v>
      </c>
      <c r="V204" s="2">
        <f t="shared" si="105"/>
        <v>0.40946339545961941</v>
      </c>
      <c r="W204" s="2">
        <f t="shared" si="106"/>
        <v>5.4558904711242709E-2</v>
      </c>
      <c r="X204" s="5">
        <f t="shared" si="107"/>
        <v>0.18615534620896046</v>
      </c>
      <c r="Y204" s="5">
        <f t="shared" si="108"/>
        <v>0.31212464927786171</v>
      </c>
      <c r="Z204" s="5">
        <f t="shared" si="109"/>
        <v>2.7901929331320085E-2</v>
      </c>
      <c r="AA204" s="5">
        <f t="shared" si="130"/>
        <v>9.795775010995704E-3</v>
      </c>
      <c r="AB204" s="11">
        <f t="shared" si="110"/>
        <v>577.68497605952996</v>
      </c>
      <c r="AC204" s="2">
        <f t="shared" si="153"/>
        <v>0.90292968932401807</v>
      </c>
      <c r="AD204" s="2">
        <f t="shared" si="154"/>
        <v>2.285904559757276E-2</v>
      </c>
      <c r="AE204" s="5">
        <f t="shared" si="155"/>
        <v>2.5998405269462171E-3</v>
      </c>
      <c r="AF204" s="5">
        <f t="shared" si="156"/>
        <v>1.4530414681019053E-3</v>
      </c>
      <c r="AG204" s="5">
        <f t="shared" si="111"/>
        <v>7.0141966179918677E-2</v>
      </c>
      <c r="AH204" s="5">
        <f t="shared" si="135"/>
        <v>1.6416903442254916E-5</v>
      </c>
      <c r="AI204" s="11">
        <f t="shared" si="112"/>
        <v>103.88514141173931</v>
      </c>
      <c r="AJ204" s="2">
        <f t="shared" si="136"/>
        <v>1.2262428482729491E-2</v>
      </c>
      <c r="AK204" s="7">
        <f t="shared" si="137"/>
        <v>5.8953983090045625E-2</v>
      </c>
      <c r="AL204" s="15">
        <f t="shared" si="113"/>
        <v>1.0247999999999977</v>
      </c>
      <c r="AM204" s="2">
        <f t="shared" si="114"/>
        <v>0.1186964160697374</v>
      </c>
      <c r="AN204" s="2">
        <f t="shared" si="138"/>
        <v>0</v>
      </c>
      <c r="AO204" s="2">
        <f t="shared" si="139"/>
        <v>1.421757922704606E-2</v>
      </c>
      <c r="AP204" s="5">
        <f t="shared" si="140"/>
        <v>0.19404190001773952</v>
      </c>
      <c r="AQ204" s="5">
        <f t="shared" si="141"/>
        <v>0.50609680875149177</v>
      </c>
      <c r="AR204" s="5">
        <f t="shared" si="142"/>
        <v>4.8473344904929015E-3</v>
      </c>
      <c r="AS204" s="5">
        <f t="shared" si="143"/>
        <v>0.28079637751322972</v>
      </c>
    </row>
    <row r="205" spans="1:45">
      <c r="A205">
        <f t="shared" si="144"/>
        <v>0.19000000000000014</v>
      </c>
      <c r="B205" s="7">
        <f t="shared" si="115"/>
        <v>3.2972067901234373E-2</v>
      </c>
      <c r="C205" s="11">
        <f t="shared" si="145"/>
        <v>37.963131172838914</v>
      </c>
      <c r="D205" s="8">
        <f t="shared" si="116"/>
        <v>3.3950617283950041E-5</v>
      </c>
      <c r="E205" s="2">
        <f t="shared" si="117"/>
        <v>3.395061728395004E-3</v>
      </c>
      <c r="F205" s="7">
        <f t="shared" si="118"/>
        <v>0.63018518518518529</v>
      </c>
      <c r="G205" s="7">
        <f t="shared" si="119"/>
        <v>0.21481481481481476</v>
      </c>
      <c r="H205" s="7">
        <f t="shared" si="120"/>
        <v>0.11965740740740735</v>
      </c>
      <c r="I205" s="7">
        <f t="shared" si="121"/>
        <v>3.2222222222222228E-2</v>
      </c>
      <c r="J205" s="7">
        <f t="shared" si="146"/>
        <v>3.0864197530863801E-3</v>
      </c>
      <c r="K205" s="7">
        <f t="shared" si="122"/>
        <v>0.99691358024691368</v>
      </c>
      <c r="L205" s="7">
        <f t="shared" si="148"/>
        <v>3.3280709876542976E-2</v>
      </c>
      <c r="M205" s="7">
        <f t="shared" si="123"/>
        <v>3.3280709876542976E-2</v>
      </c>
      <c r="N205" s="7">
        <f t="shared" si="123"/>
        <v>4.8218981481480995E-2</v>
      </c>
      <c r="O205" s="11">
        <f t="shared" si="147"/>
        <v>37.963748456789538</v>
      </c>
      <c r="P205" s="7">
        <f t="shared" si="124"/>
        <v>6.4635771604938039E-2</v>
      </c>
      <c r="Q205" s="7">
        <f t="shared" si="149"/>
        <v>5.0621161226988405E-2</v>
      </c>
      <c r="R205" s="7">
        <f t="shared" si="150"/>
        <v>5.0621161226988405E-2</v>
      </c>
      <c r="S205" s="7">
        <f t="shared" si="151"/>
        <v>6.9468463475095485E-2</v>
      </c>
      <c r="T205" s="7">
        <f t="shared" si="152"/>
        <v>4.2944533695154847</v>
      </c>
      <c r="U205" s="7">
        <f t="shared" si="129"/>
        <v>1.8002166381496067E-2</v>
      </c>
      <c r="V205" s="2">
        <f t="shared" si="105"/>
        <v>0.38764901998061368</v>
      </c>
      <c r="W205" s="2">
        <f t="shared" si="106"/>
        <v>5.6806347057160096E-2</v>
      </c>
      <c r="X205" s="5">
        <f t="shared" si="107"/>
        <v>0.19363903199031937</v>
      </c>
      <c r="Y205" s="5">
        <f t="shared" si="108"/>
        <v>0.3235858461738228</v>
      </c>
      <c r="Z205" s="5">
        <f t="shared" si="109"/>
        <v>2.9045854798547915E-2</v>
      </c>
      <c r="AA205" s="5">
        <f t="shared" si="130"/>
        <v>9.273899999536251E-3</v>
      </c>
      <c r="AB205" s="11">
        <f t="shared" si="110"/>
        <v>577.9937188122783</v>
      </c>
      <c r="AC205" s="2">
        <f t="shared" si="153"/>
        <v>0.8942904392750558</v>
      </c>
      <c r="AD205" s="2">
        <f t="shared" si="154"/>
        <v>2.4899484803343277E-2</v>
      </c>
      <c r="AE205" s="5">
        <f t="shared" si="155"/>
        <v>2.8292097533429515E-3</v>
      </c>
      <c r="AF205" s="5">
        <f t="shared" si="156"/>
        <v>1.5759430018297824E-3</v>
      </c>
      <c r="AG205" s="5">
        <f t="shared" si="111"/>
        <v>7.6388663340259719E-2</v>
      </c>
      <c r="AH205" s="5">
        <f t="shared" si="135"/>
        <v>1.6259826168637447E-5</v>
      </c>
      <c r="AI205" s="11">
        <f t="shared" si="112"/>
        <v>113.1198457497801</v>
      </c>
      <c r="AJ205" s="2">
        <f t="shared" si="136"/>
        <v>1.1787568025846247E-2</v>
      </c>
      <c r="AK205" s="7">
        <f t="shared" si="137"/>
        <v>5.6671000124260802E-2</v>
      </c>
      <c r="AL205" s="15">
        <f t="shared" si="113"/>
        <v>1.0079999999999978</v>
      </c>
      <c r="AM205" s="2">
        <f t="shared" si="114"/>
        <v>0.11863474254279543</v>
      </c>
      <c r="AN205" s="2">
        <f t="shared" si="138"/>
        <v>0</v>
      </c>
      <c r="AO205" s="2">
        <f t="shared" si="139"/>
        <v>1.4624684664637943E-2</v>
      </c>
      <c r="AP205" s="5">
        <f t="shared" si="140"/>
        <v>0.1994079836729945</v>
      </c>
      <c r="AQ205" s="5">
        <f t="shared" si="141"/>
        <v>0.51835188537479171</v>
      </c>
      <c r="AR205" s="5">
        <f t="shared" si="142"/>
        <v>4.9851995918248643E-3</v>
      </c>
      <c r="AS205" s="5">
        <f t="shared" si="143"/>
        <v>0.26263024669575091</v>
      </c>
    </row>
    <row r="206" spans="1:45">
      <c r="A206">
        <f t="shared" si="144"/>
        <v>0.19100000000000014</v>
      </c>
      <c r="B206" s="7">
        <f t="shared" si="115"/>
        <v>3.1664304697156802E-2</v>
      </c>
      <c r="C206" s="11">
        <f t="shared" si="145"/>
        <v>34.609107076637166</v>
      </c>
      <c r="D206" s="8">
        <f t="shared" si="116"/>
        <v>3.0593325092706556E-5</v>
      </c>
      <c r="E206" s="2">
        <f t="shared" si="117"/>
        <v>3.0593325092706557E-3</v>
      </c>
      <c r="F206" s="7">
        <f t="shared" si="118"/>
        <v>0.63084054388133504</v>
      </c>
      <c r="G206" s="7">
        <f t="shared" si="119"/>
        <v>0.21483312731767609</v>
      </c>
      <c r="H206" s="7">
        <f t="shared" si="120"/>
        <v>0.11926483312731763</v>
      </c>
      <c r="I206" s="7">
        <f t="shared" si="121"/>
        <v>3.2249690976514221E-2</v>
      </c>
      <c r="J206" s="7">
        <f t="shared" si="146"/>
        <v>2.7812113720642371E-3</v>
      </c>
      <c r="K206" s="7">
        <f t="shared" si="122"/>
        <v>0.99721878862793567</v>
      </c>
      <c r="L206" s="7">
        <f t="shared" si="148"/>
        <v>3.1942425834363214E-2</v>
      </c>
      <c r="M206" s="7">
        <f t="shared" si="123"/>
        <v>3.1942425834363214E-2</v>
      </c>
      <c r="N206" s="7">
        <f t="shared" si="123"/>
        <v>4.5403488875154101E-2</v>
      </c>
      <c r="O206" s="11">
        <f t="shared" si="147"/>
        <v>34.60966331891175</v>
      </c>
      <c r="P206" s="7">
        <f t="shared" si="124"/>
        <v>6.2849561186649944E-2</v>
      </c>
      <c r="Q206" s="7">
        <f t="shared" si="149"/>
        <v>4.861156325120429E-2</v>
      </c>
      <c r="R206" s="7">
        <f t="shared" si="150"/>
        <v>4.861156325120429E-2</v>
      </c>
      <c r="S206" s="7">
        <f t="shared" si="151"/>
        <v>6.5793078374157474E-2</v>
      </c>
      <c r="T206" s="7">
        <f t="shared" si="152"/>
        <v>4.2970161929068418</v>
      </c>
      <c r="U206" s="7">
        <f t="shared" si="129"/>
        <v>1.7541566728014588E-2</v>
      </c>
      <c r="V206" s="2">
        <f t="shared" si="105"/>
        <v>0.36395055264468923</v>
      </c>
      <c r="W206" s="2">
        <f t="shared" si="106"/>
        <v>5.9247899375508825E-2</v>
      </c>
      <c r="X206" s="5">
        <f t="shared" si="107"/>
        <v>0.20176907830828705</v>
      </c>
      <c r="Y206" s="5">
        <f t="shared" si="108"/>
        <v>0.33603693836901005</v>
      </c>
      <c r="Z206" s="5">
        <f t="shared" si="109"/>
        <v>3.0288580282296956E-2</v>
      </c>
      <c r="AA206" s="5">
        <f t="shared" si="130"/>
        <v>8.7069510202078919E-3</v>
      </c>
      <c r="AB206" s="11">
        <f t="shared" si="110"/>
        <v>578.30279175557439</v>
      </c>
      <c r="AC206" s="2">
        <f t="shared" si="153"/>
        <v>0.8839532708192932</v>
      </c>
      <c r="AD206" s="2">
        <f t="shared" si="154"/>
        <v>2.7340942531068699E-2</v>
      </c>
      <c r="AE206" s="5">
        <f t="shared" si="155"/>
        <v>3.1036581508766784E-3</v>
      </c>
      <c r="AF206" s="5">
        <f t="shared" si="156"/>
        <v>1.722999036834718E-3</v>
      </c>
      <c r="AG206" s="5">
        <f t="shared" si="111"/>
        <v>8.3863057584275397E-2</v>
      </c>
      <c r="AH206" s="5">
        <f t="shared" si="135"/>
        <v>1.6071877651259904E-5</v>
      </c>
      <c r="AI206" s="11">
        <f t="shared" si="112"/>
        <v>124.15654417992633</v>
      </c>
      <c r="AJ206" s="2">
        <f t="shared" si="136"/>
        <v>1.1312864804058274E-2</v>
      </c>
      <c r="AK206" s="7">
        <f t="shared" si="137"/>
        <v>5.4388773096434001E-2</v>
      </c>
      <c r="AL206" s="15">
        <f t="shared" si="113"/>
        <v>0.99119999999999786</v>
      </c>
      <c r="AM206" s="2">
        <f t="shared" si="114"/>
        <v>0.1185730894371009</v>
      </c>
      <c r="AN206" s="2">
        <f t="shared" si="138"/>
        <v>0</v>
      </c>
      <c r="AO206" s="2">
        <f t="shared" si="139"/>
        <v>1.5055965355299896E-2</v>
      </c>
      <c r="AP206" s="5">
        <f t="shared" si="140"/>
        <v>0.20509272293532838</v>
      </c>
      <c r="AQ206" s="5">
        <f t="shared" si="141"/>
        <v>0.53133470855071441</v>
      </c>
      <c r="AR206" s="5">
        <f t="shared" si="142"/>
        <v>5.1312515740148824E-3</v>
      </c>
      <c r="AS206" s="5">
        <f t="shared" si="143"/>
        <v>0.24338535158464258</v>
      </c>
    </row>
    <row r="207" spans="1:45">
      <c r="A207">
        <f t="shared" si="144"/>
        <v>0.19200000000000014</v>
      </c>
      <c r="B207" s="7">
        <f t="shared" si="115"/>
        <v>3.035330445544537E-2</v>
      </c>
      <c r="C207" s="11">
        <f t="shared" si="145"/>
        <v>31.246780940593471</v>
      </c>
      <c r="D207" s="8">
        <f t="shared" si="116"/>
        <v>2.7227722772276686E-5</v>
      </c>
      <c r="E207" s="2">
        <f t="shared" si="117"/>
        <v>2.7227722772276688E-3</v>
      </c>
      <c r="F207" s="7">
        <f t="shared" si="118"/>
        <v>0.63149752475247534</v>
      </c>
      <c r="G207" s="7">
        <f t="shared" si="119"/>
        <v>0.21485148514851479</v>
      </c>
      <c r="H207" s="7">
        <f t="shared" si="120"/>
        <v>0.11887128712871282</v>
      </c>
      <c r="I207" s="7">
        <f t="shared" si="121"/>
        <v>3.2277227722772285E-2</v>
      </c>
      <c r="J207" s="7">
        <f t="shared" si="146"/>
        <v>2.4752475247524349E-3</v>
      </c>
      <c r="K207" s="7">
        <f t="shared" si="122"/>
        <v>0.99752475247524763</v>
      </c>
      <c r="L207" s="7">
        <f t="shared" si="148"/>
        <v>3.0600829207920573E-2</v>
      </c>
      <c r="M207" s="7">
        <f t="shared" si="123"/>
        <v>3.0600829207920573E-2</v>
      </c>
      <c r="N207" s="7">
        <f t="shared" si="123"/>
        <v>4.2581027227722321E-2</v>
      </c>
      <c r="O207" s="11">
        <f t="shared" si="147"/>
        <v>31.247275990098469</v>
      </c>
      <c r="P207" s="7">
        <f t="shared" si="124"/>
        <v>6.1058929455445304E-2</v>
      </c>
      <c r="Q207" s="7">
        <f t="shared" si="149"/>
        <v>4.6594770972760109E-2</v>
      </c>
      <c r="R207" s="7">
        <f t="shared" si="150"/>
        <v>4.6594770972760109E-2</v>
      </c>
      <c r="S207" s="7">
        <f t="shared" si="151"/>
        <v>6.2064485390518086E-2</v>
      </c>
      <c r="T207" s="7">
        <f t="shared" si="152"/>
        <v>4.29899096157743</v>
      </c>
      <c r="U207" s="7">
        <f t="shared" si="129"/>
        <v>1.7077784968632E-2</v>
      </c>
      <c r="V207" s="2">
        <f t="shared" ref="V207:V215" si="157">($D207*$B$2/$L207)</f>
        <v>0.33811288521512001</v>
      </c>
      <c r="W207" s="2">
        <f t="shared" ref="W207:W215" si="158">($F207*$B$3/$L207)</f>
        <v>6.1909844383140594E-2</v>
      </c>
      <c r="X207" s="5">
        <f t="shared" ref="X207:X215" si="159">($G207*$B$4/$L207)</f>
        <v>0.2106330031340167</v>
      </c>
      <c r="Y207" s="5">
        <f t="shared" ref="Y207:Y215" si="160">($H207*$B$5/$L207)</f>
        <v>0.34961195884244295</v>
      </c>
      <c r="Z207" s="5">
        <f t="shared" ref="Z207:Z215" si="161">($I207*$B$6/$L207)</f>
        <v>3.16434834201334E-2</v>
      </c>
      <c r="AA207" s="5">
        <f t="shared" si="130"/>
        <v>8.0888250051464414E-3</v>
      </c>
      <c r="AB207" s="11">
        <f t="shared" ref="AB207:AB215" si="162">Q207*V207/D207</f>
        <v>578.61219541939408</v>
      </c>
      <c r="AC207" s="2">
        <f t="shared" si="153"/>
        <v>0.87136308396624762</v>
      </c>
      <c r="AD207" s="2">
        <f t="shared" si="154"/>
        <v>3.0314523654121826E-2</v>
      </c>
      <c r="AE207" s="5">
        <f t="shared" si="155"/>
        <v>3.4379234403759899E-3</v>
      </c>
      <c r="AF207" s="5">
        <f t="shared" si="156"/>
        <v>1.9021063974725405E-3</v>
      </c>
      <c r="AG207" s="5">
        <f t="shared" ref="AG207:AG215" si="163">(I207*$C$6/$O207)</f>
        <v>9.2966519576618986E-2</v>
      </c>
      <c r="AH207" s="5">
        <f t="shared" si="135"/>
        <v>1.5842965163022744E-5</v>
      </c>
      <c r="AI207" s="11">
        <f t="shared" ref="AI207:AI215" si="164">0.001*T207*AC207/D207</f>
        <v>137.57970336165238</v>
      </c>
      <c r="AJ207" s="2">
        <f t="shared" si="136"/>
        <v>1.0838536621547833E-2</v>
      </c>
      <c r="AK207" s="7">
        <f t="shared" si="137"/>
        <v>5.2108349142056892E-2</v>
      </c>
      <c r="AL207" s="15">
        <f t="shared" ref="AL207:AL215" si="165">AL$3-AL$3*A207/AL$6</f>
        <v>0.97439999999999749</v>
      </c>
      <c r="AM207" s="2">
        <f t="shared" ref="AM207:AM215" si="166">AM$9+AK207*(EXP(0.00000000001666*1600000000)-1)</f>
        <v>0.11851148504044215</v>
      </c>
      <c r="AN207" s="2">
        <f t="shared" si="138"/>
        <v>0</v>
      </c>
      <c r="AO207" s="2">
        <f t="shared" si="139"/>
        <v>1.551364060223032E-2</v>
      </c>
      <c r="AP207" s="5">
        <f t="shared" si="140"/>
        <v>0.21112537058674627</v>
      </c>
      <c r="AQ207" s="5">
        <f t="shared" si="141"/>
        <v>0.54511208586332804</v>
      </c>
      <c r="AR207" s="5">
        <f t="shared" si="142"/>
        <v>5.2862419977941109E-3</v>
      </c>
      <c r="AS207" s="5">
        <f t="shared" si="143"/>
        <v>0.22296266094990128</v>
      </c>
    </row>
    <row r="208" spans="1:45">
      <c r="A208">
        <f t="shared" si="144"/>
        <v>0.19300000000000014</v>
      </c>
      <c r="B208" s="7">
        <f t="shared" ref="B208:B215" si="167">(B$9-B$10*A208)/(1-A208)</f>
        <v>2.9039055142502899E-2</v>
      </c>
      <c r="C208" s="11">
        <f t="shared" si="145"/>
        <v>27.876121902105908</v>
      </c>
      <c r="D208" s="8">
        <f t="shared" ref="D208:D215" si="168">($G$2-$A208*$H$2)/(1-$A208)</f>
        <v>2.3853779429987017E-5</v>
      </c>
      <c r="E208" s="2">
        <f t="shared" ref="E208:E215" si="169">100*D208</f>
        <v>2.3853779429987019E-3</v>
      </c>
      <c r="F208" s="7">
        <f t="shared" ref="F208:F215" si="170">($G$3-$A208*$H$3)/(1-$A208)</f>
        <v>0.63215613382899638</v>
      </c>
      <c r="G208" s="7">
        <f t="shared" ref="G208:G215" si="171">($G$4-$A208*$H$4)/(1-$A208)</f>
        <v>0.21486988847583641</v>
      </c>
      <c r="H208" s="7">
        <f t="shared" ref="H208:H215" si="172">($G$5-$A208*$H$5)/(1-$A208)</f>
        <v>0.11847676579925645</v>
      </c>
      <c r="I208" s="7">
        <f t="shared" ref="I208:I215" si="173">($G$6-$A208*$H$6)/(1-$A208)</f>
        <v>3.2304832713754651E-2</v>
      </c>
      <c r="J208" s="7">
        <f t="shared" si="146"/>
        <v>2.1685254027261056E-3</v>
      </c>
      <c r="K208" s="7">
        <f t="shared" ref="K208:K215" si="174">SUM(D208,F208:I208)</f>
        <v>0.99783147459727395</v>
      </c>
      <c r="L208" s="7">
        <f t="shared" si="148"/>
        <v>2.925590768277548E-2</v>
      </c>
      <c r="M208" s="7">
        <f t="shared" ref="M208:N215" si="175">$D208*M$2+$F208*M$3+$G208*M$4+$H208*M$5+$I208*M$6+$J208*M$7</f>
        <v>2.925590768277548E-2</v>
      </c>
      <c r="N208" s="7">
        <f t="shared" si="175"/>
        <v>3.9751570631969754E-2</v>
      </c>
      <c r="O208" s="11">
        <f t="shared" si="147"/>
        <v>27.876555607186528</v>
      </c>
      <c r="P208" s="7">
        <f t="shared" ref="P208:P215" si="176">$D208*D$2+$F208*D$3+$G208*D$4+$H208*D$5+$I208*D$6+$J208*D$7</f>
        <v>5.9263859975216618E-2</v>
      </c>
      <c r="Q208" s="7">
        <f t="shared" ref="Q208:Q215" si="177">J$2*L208/(L208+$A208*(1-L208))</f>
        <v>4.4570754077396031E-2</v>
      </c>
      <c r="R208" s="7">
        <f t="shared" ref="R208:R215" si="178">$J$2*M208/(M208+$A208*(1-M208))</f>
        <v>4.4570754077396031E-2</v>
      </c>
      <c r="S208" s="7">
        <f t="shared" ref="S208:S215" si="179">$J$2*N208/(N208+$A208*(1-N208))</f>
        <v>5.8281706191013298E-2</v>
      </c>
      <c r="T208" s="7">
        <f t="shared" ref="T208:T215" si="180">K$2*O208/(O208+A208*(1-O208))</f>
        <v>4.3001590617546732</v>
      </c>
      <c r="U208" s="7">
        <f t="shared" ref="U208:U215" si="181">L$2*P208/(P208+$A208*(1-P208))</f>
        <v>1.6610796292879017E-2</v>
      </c>
      <c r="V208" s="2">
        <f t="shared" si="157"/>
        <v>0.30983267658900177</v>
      </c>
      <c r="W208" s="2">
        <f t="shared" si="158"/>
        <v>6.4823434024012236E-2</v>
      </c>
      <c r="X208" s="5">
        <f t="shared" si="159"/>
        <v>0.2203348713077275</v>
      </c>
      <c r="Y208" s="5">
        <f t="shared" si="160"/>
        <v>0.36447028195303288</v>
      </c>
      <c r="Z208" s="5">
        <f t="shared" si="161"/>
        <v>3.3126471136058003E-2</v>
      </c>
      <c r="AA208" s="5">
        <f t="shared" ref="AA208:AA215" si="182">($J208*$B$7/$L208)</f>
        <v>7.4122649901675513E-3</v>
      </c>
      <c r="AB208" s="11">
        <f t="shared" si="162"/>
        <v>578.92193033484807</v>
      </c>
      <c r="AC208" s="2">
        <f t="shared" ref="AC208:AC215" si="183">(D208*$C$2/$O208)</f>
        <v>0.85569321282423982</v>
      </c>
      <c r="AD208" s="2">
        <f t="shared" ref="AD208:AD215" si="184">(F208*$C$3/$O208)</f>
        <v>3.4015472144594557E-2</v>
      </c>
      <c r="AE208" s="5">
        <f t="shared" ref="AE208:AE215" si="185">(G208*$C$4/$O208)</f>
        <v>3.8539533273695284E-3</v>
      </c>
      <c r="AF208" s="5">
        <f t="shared" ref="AF208:AF215" si="186">(H208*$C$5/$O208)</f>
        <v>2.1250251908581084E-3</v>
      </c>
      <c r="AG208" s="5">
        <f t="shared" si="163"/>
        <v>0.1042967784545228</v>
      </c>
      <c r="AH208" s="5">
        <f t="shared" ref="AH208:AH215" si="187">(J208*$C$7/$O208)</f>
        <v>1.5558058414986274E-5</v>
      </c>
      <c r="AI208" s="11">
        <f t="shared" si="164"/>
        <v>154.25718737813145</v>
      </c>
      <c r="AJ208" s="2">
        <f t="shared" ref="AJ208:AJ215" si="188">Q208/T208</f>
        <v>1.0364908236489513E-2</v>
      </c>
      <c r="AK208" s="7">
        <f t="shared" ref="AK208:AK215" si="189">0.625*AJ208/0.13</f>
        <v>4.9831289598507272E-2</v>
      </c>
      <c r="AL208" s="15">
        <f t="shared" si="165"/>
        <v>0.95759999999999756</v>
      </c>
      <c r="AM208" s="2">
        <f t="shared" si="166"/>
        <v>0.11844997153148819</v>
      </c>
      <c r="AN208" s="2">
        <f t="shared" ref="AN208:AN215" si="190">($D208*$D$2/$P208)</f>
        <v>0</v>
      </c>
      <c r="AO208" s="2">
        <f t="shared" ref="AO208:AO215" si="191">($F208*$D$3/$P208)</f>
        <v>1.6000209927939792E-2</v>
      </c>
      <c r="AP208" s="5">
        <f t="shared" ref="AP208:AP215" si="192">($G208*$D$4/$P208)</f>
        <v>0.21753887299851093</v>
      </c>
      <c r="AQ208" s="5">
        <f t="shared" ref="AQ208:AQ215" si="193">($H208*$D$5/$P208)</f>
        <v>0.55975926032601553</v>
      </c>
      <c r="AR208" s="5">
        <f t="shared" ref="AR208:AR215" si="194">($I208*$D$6/$P208)</f>
        <v>5.4510173193686876E-3</v>
      </c>
      <c r="AS208" s="5">
        <f t="shared" ref="AS208:AS215" si="195">($J208*$D$7/$P208)</f>
        <v>0.20125063942816504</v>
      </c>
    </row>
    <row r="209" spans="1:45">
      <c r="A209">
        <f t="shared" ref="A209:A215" si="196">A208+0.001</f>
        <v>0.19400000000000014</v>
      </c>
      <c r="B209" s="7">
        <f t="shared" si="167"/>
        <v>2.772154466501222E-2</v>
      </c>
      <c r="C209" s="11">
        <f t="shared" ref="C209:C215" si="197">(C$9-C$10*A209)/(1-A209)</f>
        <v>24.497098945408844</v>
      </c>
      <c r="D209" s="8">
        <f t="shared" si="168"/>
        <v>2.047146401985061E-5</v>
      </c>
      <c r="E209" s="2">
        <f t="shared" si="169"/>
        <v>2.0471464019850612E-3</v>
      </c>
      <c r="F209" s="7">
        <f t="shared" si="170"/>
        <v>0.63281637717121597</v>
      </c>
      <c r="G209" s="7">
        <f t="shared" si="171"/>
        <v>0.21488833746898259</v>
      </c>
      <c r="H209" s="7">
        <f t="shared" si="172"/>
        <v>0.11808126550868481</v>
      </c>
      <c r="I209" s="7">
        <f t="shared" si="173"/>
        <v>3.233250620347395E-2</v>
      </c>
      <c r="J209" s="7">
        <f t="shared" ref="J209:J215" si="198">($G$7-$A209*$H$7)/(1-$A209)</f>
        <v>1.8610421836227878E-3</v>
      </c>
      <c r="K209" s="7">
        <f t="shared" si="174"/>
        <v>0.99813895781637718</v>
      </c>
      <c r="L209" s="7">
        <f t="shared" si="148"/>
        <v>2.7907648883374485E-2</v>
      </c>
      <c r="M209" s="7">
        <f t="shared" si="175"/>
        <v>2.7907648883374485E-2</v>
      </c>
      <c r="N209" s="7">
        <f t="shared" si="175"/>
        <v>3.6915093052108758E-2</v>
      </c>
      <c r="O209" s="11">
        <f t="shared" ref="O209:O215" si="199">$D209*C$2+$F209*C$3+$G209*C$4+$H209*C$5+$I209*C$6+$J209*C$7</f>
        <v>24.497471153845652</v>
      </c>
      <c r="P209" s="7">
        <f t="shared" si="176"/>
        <v>5.7464336228287602E-2</v>
      </c>
      <c r="Q209" s="7">
        <f t="shared" si="177"/>
        <v>4.2539482092752184E-2</v>
      </c>
      <c r="R209" s="7">
        <f t="shared" si="178"/>
        <v>4.2539482092752184E-2</v>
      </c>
      <c r="S209" s="7">
        <f t="shared" si="179"/>
        <v>5.4443739062641973E-2</v>
      </c>
      <c r="T209" s="7">
        <f t="shared" si="180"/>
        <v>4.3001812287674177</v>
      </c>
      <c r="U209" s="7">
        <f t="shared" si="181"/>
        <v>1.6140575656896011E-2</v>
      </c>
      <c r="V209" s="2">
        <f t="shared" si="157"/>
        <v>0.27874638813366803</v>
      </c>
      <c r="W209" s="2">
        <f t="shared" si="158"/>
        <v>6.8026122137598538E-2</v>
      </c>
      <c r="X209" s="5">
        <f t="shared" si="159"/>
        <v>0.23099939916149517</v>
      </c>
      <c r="Y209" s="5">
        <f t="shared" si="160"/>
        <v>0.3808029096321574</v>
      </c>
      <c r="Z209" s="5">
        <f t="shared" si="161"/>
        <v>3.4756607056285027E-2</v>
      </c>
      <c r="AA209" s="5">
        <f t="shared" si="182"/>
        <v>6.6685738787959047E-3</v>
      </c>
      <c r="AB209" s="11">
        <f t="shared" si="162"/>
        <v>579.23199703418436</v>
      </c>
      <c r="AC209" s="2">
        <f t="shared" si="183"/>
        <v>0.8356562149329021</v>
      </c>
      <c r="AD209" s="2">
        <f t="shared" si="184"/>
        <v>3.8747859311503388E-2</v>
      </c>
      <c r="AE209" s="5">
        <f t="shared" si="185"/>
        <v>4.3859289826176416E-3</v>
      </c>
      <c r="AF209" s="5">
        <f t="shared" si="186"/>
        <v>2.4100705082399539E-3</v>
      </c>
      <c r="AG209" s="5">
        <f t="shared" si="163"/>
        <v>0.11878473251537439</v>
      </c>
      <c r="AH209" s="5">
        <f t="shared" si="187"/>
        <v>1.5193749362416442E-5</v>
      </c>
      <c r="AI209" s="11">
        <f t="shared" si="164"/>
        <v>175.53571965702136</v>
      </c>
      <c r="AJ209" s="2">
        <f t="shared" si="188"/>
        <v>9.8924858813323746E-3</v>
      </c>
      <c r="AK209" s="7">
        <f t="shared" si="189"/>
        <v>4.7560028275636414E-2</v>
      </c>
      <c r="AL209" s="15">
        <f t="shared" si="165"/>
        <v>0.94079999999999764</v>
      </c>
      <c r="AM209" s="2">
        <f t="shared" si="166"/>
        <v>0.11838861465827115</v>
      </c>
      <c r="AN209" s="2">
        <f t="shared" si="190"/>
        <v>0</v>
      </c>
      <c r="AO209" s="2">
        <f t="shared" si="191"/>
        <v>1.6518498743043956E-2</v>
      </c>
      <c r="AP209" s="5">
        <f t="shared" si="192"/>
        <v>0.22437047209451716</v>
      </c>
      <c r="AQ209" s="5">
        <f t="shared" si="193"/>
        <v>0.57536128514708496</v>
      </c>
      <c r="AR209" s="5">
        <f t="shared" si="194"/>
        <v>5.6265343560268659E-3</v>
      </c>
      <c r="AS209" s="5">
        <f t="shared" si="195"/>
        <v>0.17812320965932699</v>
      </c>
    </row>
    <row r="210" spans="1:45">
      <c r="A210">
        <f t="shared" si="196"/>
        <v>0.19500000000000015</v>
      </c>
      <c r="B210" s="7">
        <f t="shared" si="167"/>
        <v>2.6400760869565037E-2</v>
      </c>
      <c r="C210" s="11">
        <f t="shared" si="197"/>
        <v>21.109680900620461</v>
      </c>
      <c r="D210" s="8">
        <f t="shared" si="168"/>
        <v>1.7080745341614348E-5</v>
      </c>
      <c r="E210" s="2">
        <f t="shared" si="169"/>
        <v>1.7080745341614347E-3</v>
      </c>
      <c r="F210" s="7">
        <f t="shared" si="170"/>
        <v>0.63347826086956527</v>
      </c>
      <c r="G210" s="7">
        <f t="shared" si="171"/>
        <v>0.21490683229813662</v>
      </c>
      <c r="H210" s="7">
        <f t="shared" si="172"/>
        <v>0.1176847826086956</v>
      </c>
      <c r="I210" s="7">
        <f t="shared" si="173"/>
        <v>3.2360248447204976E-2</v>
      </c>
      <c r="J210" s="7">
        <f t="shared" si="198"/>
        <v>1.5527950310558593E-3</v>
      </c>
      <c r="K210" s="7">
        <f t="shared" si="174"/>
        <v>0.99844720496894401</v>
      </c>
      <c r="L210" s="7">
        <f t="shared" si="148"/>
        <v>2.6556040372670585E-2</v>
      </c>
      <c r="M210" s="7">
        <f t="shared" si="175"/>
        <v>2.6556040372670585E-2</v>
      </c>
      <c r="N210" s="7">
        <f t="shared" si="175"/>
        <v>3.4071568322980895E-2</v>
      </c>
      <c r="O210" s="11">
        <f t="shared" si="199"/>
        <v>21.109991459626773</v>
      </c>
      <c r="P210" s="7">
        <f t="shared" si="176"/>
        <v>5.5660341614906593E-2</v>
      </c>
      <c r="Q210" s="7">
        <f t="shared" si="177"/>
        <v>4.0500924387366063E-2</v>
      </c>
      <c r="R210" s="7">
        <f t="shared" si="178"/>
        <v>4.0500924387366063E-2</v>
      </c>
      <c r="S210" s="7">
        <f t="shared" si="179"/>
        <v>5.0549558214512187E-2</v>
      </c>
      <c r="T210" s="7">
        <f t="shared" si="180"/>
        <v>4.2985010172987339</v>
      </c>
      <c r="U210" s="7">
        <f t="shared" si="181"/>
        <v>1.5667097780810206E-2</v>
      </c>
      <c r="V210" s="2">
        <f t="shared" si="157"/>
        <v>0.24441457155235985</v>
      </c>
      <c r="W210" s="2">
        <f t="shared" si="158"/>
        <v>7.1563183213280382E-2</v>
      </c>
      <c r="X210" s="5">
        <f t="shared" si="159"/>
        <v>0.24277734475728019</v>
      </c>
      <c r="Y210" s="5">
        <f t="shared" si="160"/>
        <v>0.39884072648431002</v>
      </c>
      <c r="Z210" s="5">
        <f t="shared" si="161"/>
        <v>3.6556935438885267E-2</v>
      </c>
      <c r="AA210" s="5">
        <f t="shared" si="182"/>
        <v>5.8472385538842443E-3</v>
      </c>
      <c r="AB210" s="11">
        <f t="shared" si="162"/>
        <v>579.54239605079295</v>
      </c>
      <c r="AC210" s="2">
        <f t="shared" si="183"/>
        <v>0.80913085039762189</v>
      </c>
      <c r="AD210" s="2">
        <f t="shared" si="184"/>
        <v>4.5012684781121547E-2</v>
      </c>
      <c r="AE210" s="5">
        <f t="shared" si="185"/>
        <v>5.0901686225015693E-3</v>
      </c>
      <c r="AF210" s="5">
        <f t="shared" si="186"/>
        <v>2.7874190009448793E-3</v>
      </c>
      <c r="AG210" s="5">
        <f t="shared" si="163"/>
        <v>0.13796416572780271</v>
      </c>
      <c r="AH210" s="5">
        <f t="shared" si="187"/>
        <v>1.4711470007229581E-5</v>
      </c>
      <c r="AI210" s="11">
        <f t="shared" si="164"/>
        <v>203.62400551036185</v>
      </c>
      <c r="AJ210" s="2">
        <f t="shared" si="188"/>
        <v>9.4221041764037256E-3</v>
      </c>
      <c r="AK210" s="7">
        <f t="shared" si="189"/>
        <v>4.5298577771171758E-2</v>
      </c>
      <c r="AL210" s="15">
        <f t="shared" si="165"/>
        <v>0.92399999999999771</v>
      </c>
      <c r="AM210" s="2">
        <f t="shared" si="166"/>
        <v>0.11832752281890779</v>
      </c>
      <c r="AN210" s="2">
        <f t="shared" si="190"/>
        <v>0</v>
      </c>
      <c r="AO210" s="2">
        <f t="shared" si="191"/>
        <v>1.7071713247441996E-2</v>
      </c>
      <c r="AP210" s="5">
        <f t="shared" si="192"/>
        <v>0.23166242900735087</v>
      </c>
      <c r="AQ210" s="5">
        <f t="shared" si="193"/>
        <v>0.59201467641747008</v>
      </c>
      <c r="AR210" s="5">
        <f t="shared" si="194"/>
        <v>5.8138788782673336E-3</v>
      </c>
      <c r="AS210" s="5">
        <f t="shared" si="195"/>
        <v>0.15343730244946968</v>
      </c>
    </row>
    <row r="211" spans="1:45">
      <c r="A211">
        <f t="shared" si="196"/>
        <v>0.19600000000000015</v>
      </c>
      <c r="B211" s="7">
        <f t="shared" si="167"/>
        <v>2.5076691542288351E-2</v>
      </c>
      <c r="C211" s="11">
        <f t="shared" si="197"/>
        <v>17.713836442785485</v>
      </c>
      <c r="D211" s="8">
        <f t="shared" si="168"/>
        <v>1.3681592039800387E-5</v>
      </c>
      <c r="E211" s="2">
        <f t="shared" si="169"/>
        <v>1.3681592039800387E-3</v>
      </c>
      <c r="F211" s="7">
        <f t="shared" si="170"/>
        <v>0.63414179104477619</v>
      </c>
      <c r="G211" s="7">
        <f t="shared" si="171"/>
        <v>0.2149253731343283</v>
      </c>
      <c r="H211" s="7">
        <f t="shared" si="172"/>
        <v>0.11728731343283577</v>
      </c>
      <c r="I211" s="7">
        <f t="shared" si="173"/>
        <v>3.2388059701492548E-2</v>
      </c>
      <c r="J211" s="7">
        <f t="shared" si="198"/>
        <v>1.2437810945273213E-3</v>
      </c>
      <c r="K211" s="7">
        <f t="shared" si="174"/>
        <v>0.99875621890547261</v>
      </c>
      <c r="L211" s="7">
        <f t="shared" ref="L211:L215" si="200">$D211*B$2+$F211*B$3+$G211*B$4+$H211*B$5+$I211*B$6+$J211*B$7</f>
        <v>2.5201069651741053E-2</v>
      </c>
      <c r="M211" s="7">
        <f t="shared" si="175"/>
        <v>2.5201069651741053E-2</v>
      </c>
      <c r="N211" s="7">
        <f t="shared" si="175"/>
        <v>3.1220970149253222E-2</v>
      </c>
      <c r="O211" s="11">
        <f t="shared" si="199"/>
        <v>17.714085199004369</v>
      </c>
      <c r="P211" s="7">
        <f t="shared" si="176"/>
        <v>5.3851859452736066E-2</v>
      </c>
      <c r="Q211" s="7">
        <f t="shared" si="177"/>
        <v>3.8455050169662754E-2</v>
      </c>
      <c r="R211" s="7">
        <f t="shared" si="178"/>
        <v>3.8455050169662754E-2</v>
      </c>
      <c r="S211" s="7">
        <f t="shared" si="179"/>
        <v>4.6598113054662611E-2</v>
      </c>
      <c r="T211" s="7">
        <f t="shared" si="180"/>
        <v>4.2941379399046875</v>
      </c>
      <c r="U211" s="7">
        <f t="shared" si="181"/>
        <v>1.5190337146078245E-2</v>
      </c>
      <c r="V211" s="2">
        <f t="shared" si="157"/>
        <v>0.20630096448167892</v>
      </c>
      <c r="W211" s="2">
        <f t="shared" si="158"/>
        <v>7.5489866082049287E-2</v>
      </c>
      <c r="X211" s="5">
        <f t="shared" si="159"/>
        <v>0.25585267939547141</v>
      </c>
      <c r="Y211" s="5">
        <f t="shared" si="160"/>
        <v>0.41886548288738817</v>
      </c>
      <c r="Z211" s="5">
        <f t="shared" si="161"/>
        <v>3.8555577381123148E-2</v>
      </c>
      <c r="AA211" s="5">
        <f t="shared" si="182"/>
        <v>4.9354297722890225E-3</v>
      </c>
      <c r="AB211" s="11">
        <f t="shared" si="162"/>
        <v>579.85312791920694</v>
      </c>
      <c r="AC211" s="2">
        <f t="shared" si="183"/>
        <v>0.77235668035340421</v>
      </c>
      <c r="AD211" s="2">
        <f t="shared" si="184"/>
        <v>5.3698098201572821E-2</v>
      </c>
      <c r="AE211" s="5">
        <f t="shared" si="185"/>
        <v>6.0665106529579158E-3</v>
      </c>
      <c r="AF211" s="5">
        <f t="shared" si="186"/>
        <v>3.3105664818476759E-3</v>
      </c>
      <c r="AG211" s="5">
        <f t="shared" si="163"/>
        <v>0.16455410146148358</v>
      </c>
      <c r="AH211" s="5">
        <f t="shared" si="187"/>
        <v>1.4042848733698411E-5</v>
      </c>
      <c r="AI211" s="11">
        <f t="shared" si="164"/>
        <v>242.41375671750987</v>
      </c>
      <c r="AJ211" s="2">
        <f t="shared" si="188"/>
        <v>8.9552433358757681E-3</v>
      </c>
      <c r="AK211" s="7">
        <f t="shared" si="189"/>
        <v>4.3054054499402729E-2</v>
      </c>
      <c r="AL211" s="15">
        <f t="shared" si="165"/>
        <v>0.90719999999999779</v>
      </c>
      <c r="AM211" s="2">
        <f t="shared" si="166"/>
        <v>0.11826688825940913</v>
      </c>
      <c r="AN211" s="2">
        <f t="shared" si="190"/>
        <v>0</v>
      </c>
      <c r="AO211" s="2">
        <f t="shared" si="191"/>
        <v>1.7663506817290332E-2</v>
      </c>
      <c r="AP211" s="5">
        <f t="shared" si="192"/>
        <v>0.2394628991293728</v>
      </c>
      <c r="AQ211" s="5">
        <f t="shared" si="193"/>
        <v>0.60982941155480352</v>
      </c>
      <c r="AR211" s="5">
        <f t="shared" si="194"/>
        <v>6.0142880915594827E-3</v>
      </c>
      <c r="AS211" s="5">
        <f t="shared" si="195"/>
        <v>0.12702989440697399</v>
      </c>
    </row>
    <row r="212" spans="1:45">
      <c r="A212">
        <f t="shared" si="196"/>
        <v>0.19700000000000015</v>
      </c>
      <c r="B212" s="7">
        <f t="shared" si="167"/>
        <v>2.374932440846805E-2</v>
      </c>
      <c r="C212" s="11">
        <f t="shared" si="197"/>
        <v>14.309534090908437</v>
      </c>
      <c r="D212" s="8">
        <f t="shared" si="168"/>
        <v>1.0273972602739201E-5</v>
      </c>
      <c r="E212" s="2">
        <f t="shared" si="169"/>
        <v>1.02739726027392E-3</v>
      </c>
      <c r="F212" s="7">
        <f t="shared" si="170"/>
        <v>0.63480697384806983</v>
      </c>
      <c r="G212" s="7">
        <f t="shared" si="171"/>
        <v>0.21494396014943956</v>
      </c>
      <c r="H212" s="7">
        <f t="shared" si="172"/>
        <v>0.1168888542963885</v>
      </c>
      <c r="I212" s="7">
        <f t="shared" si="173"/>
        <v>3.2415940224159404E-2</v>
      </c>
      <c r="J212" s="7">
        <f t="shared" si="198"/>
        <v>9.3399750933993296E-4</v>
      </c>
      <c r="K212" s="7">
        <f t="shared" si="174"/>
        <v>0.99906600249066013</v>
      </c>
      <c r="L212" s="7">
        <f t="shared" si="200"/>
        <v>2.3842724159402032E-2</v>
      </c>
      <c r="M212" s="7">
        <f t="shared" si="175"/>
        <v>2.3842724159402032E-2</v>
      </c>
      <c r="N212" s="7">
        <f t="shared" si="175"/>
        <v>2.836327210460728E-2</v>
      </c>
      <c r="O212" s="11">
        <f t="shared" si="199"/>
        <v>14.309720890410434</v>
      </c>
      <c r="P212" s="7">
        <f t="shared" si="176"/>
        <v>5.2038872976338482E-2</v>
      </c>
      <c r="Q212" s="7">
        <f t="shared" si="177"/>
        <v>3.6401828486937092E-2</v>
      </c>
      <c r="R212" s="7">
        <f t="shared" si="178"/>
        <v>3.6401828486937092E-2</v>
      </c>
      <c r="S212" s="7">
        <f t="shared" si="179"/>
        <v>4.2588327440695017E-2</v>
      </c>
      <c r="T212" s="7">
        <f t="shared" si="180"/>
        <v>4.2851885264813214</v>
      </c>
      <c r="U212" s="7">
        <f t="shared" si="181"/>
        <v>1.4710267992793704E-2</v>
      </c>
      <c r="V212" s="2">
        <f t="shared" si="157"/>
        <v>0.16374427531601365</v>
      </c>
      <c r="W212" s="2">
        <f t="shared" si="158"/>
        <v>7.9874300806069123E-2</v>
      </c>
      <c r="X212" s="5">
        <f t="shared" si="159"/>
        <v>0.27045226717268317</v>
      </c>
      <c r="Y212" s="5">
        <f t="shared" si="160"/>
        <v>0.44122461914766381</v>
      </c>
      <c r="Z212" s="5">
        <f t="shared" si="161"/>
        <v>4.0787210396900031E-2</v>
      </c>
      <c r="AA212" s="5">
        <f t="shared" si="182"/>
        <v>3.9173271606702063E-3</v>
      </c>
      <c r="AB212" s="11">
        <f t="shared" si="162"/>
        <v>580.16419317510633</v>
      </c>
      <c r="AC212" s="2">
        <f t="shared" si="183"/>
        <v>0.71797155803536583</v>
      </c>
      <c r="AD212" s="2">
        <f t="shared" si="184"/>
        <v>6.6542909401553899E-2</v>
      </c>
      <c r="AE212" s="5">
        <f t="shared" si="185"/>
        <v>7.5104176313279059E-3</v>
      </c>
      <c r="AF212" s="5">
        <f t="shared" si="186"/>
        <v>4.0842464780260247E-3</v>
      </c>
      <c r="AG212" s="5">
        <f t="shared" si="163"/>
        <v>0.20387781442539846</v>
      </c>
      <c r="AH212" s="5">
        <f t="shared" si="187"/>
        <v>1.3054028327915819E-5</v>
      </c>
      <c r="AI212" s="11">
        <f t="shared" si="164"/>
        <v>299.45996566243394</v>
      </c>
      <c r="AJ212" s="2">
        <f t="shared" si="188"/>
        <v>8.4948020984335938E-3</v>
      </c>
      <c r="AK212" s="7">
        <f t="shared" si="189"/>
        <v>4.084039470400766E-2</v>
      </c>
      <c r="AL212" s="15">
        <f t="shared" si="165"/>
        <v>0.89039999999999742</v>
      </c>
      <c r="AM212" s="2">
        <f t="shared" si="166"/>
        <v>0.11820708745971954</v>
      </c>
      <c r="AN212" s="2">
        <f t="shared" si="190"/>
        <v>0</v>
      </c>
      <c r="AO212" s="2">
        <f t="shared" si="191"/>
        <v>1.829806078246669E-2</v>
      </c>
      <c r="AP212" s="5">
        <f t="shared" si="192"/>
        <v>0.2478269968458067</v>
      </c>
      <c r="AQ212" s="5">
        <f t="shared" si="193"/>
        <v>0.62893136094377466</v>
      </c>
      <c r="AR212" s="5">
        <f t="shared" si="194"/>
        <v>6.2291779914024244E-3</v>
      </c>
      <c r="AS212" s="5">
        <f t="shared" si="195"/>
        <v>9.8714403436549511E-2</v>
      </c>
    </row>
    <row r="213" spans="1:45">
      <c r="A213">
        <f t="shared" si="196"/>
        <v>0.19800000000000015</v>
      </c>
      <c r="B213" s="7">
        <f t="shared" si="167"/>
        <v>2.241864713216939E-2</v>
      </c>
      <c r="C213" s="11">
        <f t="shared" si="197"/>
        <v>10.89674220698182</v>
      </c>
      <c r="D213" s="8">
        <f t="shared" si="168"/>
        <v>6.8578553615954347E-6</v>
      </c>
      <c r="E213" s="2">
        <f t="shared" si="169"/>
        <v>6.8578553615954347E-4</v>
      </c>
      <c r="F213" s="7">
        <f t="shared" si="170"/>
        <v>0.63547381546134674</v>
      </c>
      <c r="G213" s="7">
        <f t="shared" si="171"/>
        <v>0.21496259351620944</v>
      </c>
      <c r="H213" s="7">
        <f t="shared" si="172"/>
        <v>0.1164894014962593</v>
      </c>
      <c r="I213" s="7">
        <f t="shared" si="173"/>
        <v>3.244389027431422E-2</v>
      </c>
      <c r="J213" s="7">
        <f t="shared" si="198"/>
        <v>6.2344139650868566E-4</v>
      </c>
      <c r="K213" s="7">
        <f t="shared" si="174"/>
        <v>0.99937655860349139</v>
      </c>
      <c r="L213" s="7">
        <f t="shared" si="200"/>
        <v>2.2480991271820221E-2</v>
      </c>
      <c r="M213" s="7">
        <f t="shared" si="175"/>
        <v>2.2480991271820221E-2</v>
      </c>
      <c r="N213" s="7">
        <f t="shared" si="175"/>
        <v>2.5498447630922214E-2</v>
      </c>
      <c r="O213" s="11">
        <f t="shared" si="199"/>
        <v>10.896866895261271</v>
      </c>
      <c r="P213" s="7">
        <f t="shared" si="176"/>
        <v>5.0221365336658101E-2</v>
      </c>
      <c r="Q213" s="7">
        <f t="shared" si="177"/>
        <v>3.4341228224328058E-2</v>
      </c>
      <c r="R213" s="7">
        <f t="shared" si="178"/>
        <v>3.4341228224328058E-2</v>
      </c>
      <c r="S213" s="7">
        <f t="shared" si="179"/>
        <v>3.8519098903106307E-2</v>
      </c>
      <c r="T213" s="7">
        <f t="shared" si="180"/>
        <v>4.2674061005946102</v>
      </c>
      <c r="U213" s="7">
        <f t="shared" si="181"/>
        <v>1.4226864316958888E-2</v>
      </c>
      <c r="V213" s="2">
        <f t="shared" si="157"/>
        <v>0.11591948975456659</v>
      </c>
      <c r="W213" s="2">
        <f t="shared" si="158"/>
        <v>8.4801485100602633E-2</v>
      </c>
      <c r="X213" s="5">
        <f t="shared" si="159"/>
        <v>0.28685913923955436</v>
      </c>
      <c r="Y213" s="5">
        <f t="shared" si="160"/>
        <v>0.46635159490520423</v>
      </c>
      <c r="Z213" s="5">
        <f t="shared" si="161"/>
        <v>4.3295097465273824E-2</v>
      </c>
      <c r="AA213" s="5">
        <f t="shared" si="182"/>
        <v>2.7731935347982874E-3</v>
      </c>
      <c r="AB213" s="11">
        <f t="shared" si="162"/>
        <v>580.47559235532174</v>
      </c>
      <c r="AC213" s="2">
        <f t="shared" si="183"/>
        <v>0.62934194090025231</v>
      </c>
      <c r="AD213" s="2">
        <f t="shared" si="184"/>
        <v>8.7475669139956524E-2</v>
      </c>
      <c r="AE213" s="5">
        <f t="shared" si="185"/>
        <v>9.8635046010193267E-3</v>
      </c>
      <c r="AF213" s="5">
        <f t="shared" si="186"/>
        <v>5.3450869234218665E-3</v>
      </c>
      <c r="AG213" s="5">
        <f t="shared" si="163"/>
        <v>0.26796235585460632</v>
      </c>
      <c r="AH213" s="5">
        <f t="shared" si="187"/>
        <v>1.1442580743641132E-5</v>
      </c>
      <c r="AI213" s="11">
        <f t="shared" si="164"/>
        <v>391.61771375315055</v>
      </c>
      <c r="AJ213" s="2">
        <f t="shared" si="188"/>
        <v>8.0473307238190968E-3</v>
      </c>
      <c r="AK213" s="7">
        <f t="shared" si="189"/>
        <v>3.8689090018361037E-2</v>
      </c>
      <c r="AL213" s="15">
        <f t="shared" si="165"/>
        <v>0.87359999999999749</v>
      </c>
      <c r="AM213" s="2">
        <f t="shared" si="166"/>
        <v>0.11814897114896337</v>
      </c>
      <c r="AN213" s="2">
        <f t="shared" si="190"/>
        <v>0</v>
      </c>
      <c r="AO213" s="2">
        <f t="shared" si="191"/>
        <v>1.8980183370208827E-2</v>
      </c>
      <c r="AP213" s="5">
        <f t="shared" si="192"/>
        <v>0.25681809971737474</v>
      </c>
      <c r="AQ213" s="5">
        <f t="shared" si="193"/>
        <v>0.64946526643202274</v>
      </c>
      <c r="AR213" s="5">
        <f t="shared" si="194"/>
        <v>6.4601768703075142E-3</v>
      </c>
      <c r="AS213" s="5">
        <f t="shared" si="195"/>
        <v>6.8276273610086272E-2</v>
      </c>
    </row>
    <row r="214" spans="1:45">
      <c r="A214">
        <f t="shared" si="196"/>
        <v>0.19900000000000015</v>
      </c>
      <c r="B214" s="7">
        <f t="shared" si="167"/>
        <v>2.1084647315854972E-2</v>
      </c>
      <c r="C214" s="11">
        <f t="shared" si="197"/>
        <v>7.4754289950055908</v>
      </c>
      <c r="D214" s="8">
        <f t="shared" si="168"/>
        <v>3.4332084893876381E-6</v>
      </c>
      <c r="E214" s="2">
        <f t="shared" si="169"/>
        <v>3.4332084893876378E-4</v>
      </c>
      <c r="F214" s="7">
        <f t="shared" si="170"/>
        <v>0.63614232209737831</v>
      </c>
      <c r="G214" s="7">
        <f t="shared" si="171"/>
        <v>0.21498127340823966</v>
      </c>
      <c r="H214" s="7">
        <f t="shared" si="172"/>
        <v>0.11608895131086137</v>
      </c>
      <c r="I214" s="7">
        <f t="shared" si="173"/>
        <v>3.2471910112359559E-2</v>
      </c>
      <c r="J214" s="7">
        <f t="shared" si="198"/>
        <v>3.1210986267161744E-4</v>
      </c>
      <c r="K214" s="7">
        <f t="shared" si="174"/>
        <v>0.99968789013732828</v>
      </c>
      <c r="L214" s="7">
        <f t="shared" si="200"/>
        <v>2.1115858302122099E-2</v>
      </c>
      <c r="M214" s="7">
        <f t="shared" si="175"/>
        <v>2.1115858302122099E-2</v>
      </c>
      <c r="N214" s="7">
        <f t="shared" si="175"/>
        <v>2.2626470037452658E-2</v>
      </c>
      <c r="O214" s="11">
        <f t="shared" si="199"/>
        <v>7.4754914169781506</v>
      </c>
      <c r="P214" s="7">
        <f t="shared" si="176"/>
        <v>4.8399319600499126E-2</v>
      </c>
      <c r="Q214" s="7">
        <f t="shared" si="177"/>
        <v>3.2273218103786097E-2</v>
      </c>
      <c r="R214" s="7">
        <f t="shared" si="178"/>
        <v>3.2273218103786097E-2</v>
      </c>
      <c r="S214" s="7">
        <f t="shared" si="179"/>
        <v>3.4389297840154522E-2</v>
      </c>
      <c r="T214" s="7">
        <f t="shared" si="180"/>
        <v>4.2289923296093344</v>
      </c>
      <c r="U214" s="7">
        <f t="shared" si="181"/>
        <v>1.3740099867720523E-2</v>
      </c>
      <c r="V214" s="2">
        <f t="shared" si="157"/>
        <v>6.1783859661351817E-2</v>
      </c>
      <c r="W214" s="2">
        <f t="shared" si="158"/>
        <v>9.037884887209828E-2</v>
      </c>
      <c r="X214" s="5">
        <f t="shared" si="159"/>
        <v>0.30543102297665231</v>
      </c>
      <c r="Y214" s="5">
        <f t="shared" si="160"/>
        <v>0.49479426639870566</v>
      </c>
      <c r="Z214" s="5">
        <f t="shared" si="161"/>
        <v>4.6133919324173808E-2</v>
      </c>
      <c r="AA214" s="5">
        <f t="shared" si="182"/>
        <v>1.4780827670180523E-3</v>
      </c>
      <c r="AB214" s="11">
        <f t="shared" si="162"/>
        <v>580.78732599783677</v>
      </c>
      <c r="AC214" s="2">
        <f t="shared" si="183"/>
        <v>0.45926191308175673</v>
      </c>
      <c r="AD214" s="2">
        <f t="shared" si="184"/>
        <v>0.12764558607864648</v>
      </c>
      <c r="AE214" s="5">
        <f t="shared" si="185"/>
        <v>1.4379072987762353E-2</v>
      </c>
      <c r="AF214" s="5">
        <f t="shared" si="186"/>
        <v>7.7646367867671567E-3</v>
      </c>
      <c r="AG214" s="5">
        <f t="shared" si="163"/>
        <v>0.3909404408484658</v>
      </c>
      <c r="AH214" s="5">
        <f t="shared" si="187"/>
        <v>8.3502166014868615E-6</v>
      </c>
      <c r="AI214" s="11">
        <f t="shared" si="164"/>
        <v>565.71429137147447</v>
      </c>
      <c r="AJ214" s="2">
        <f t="shared" si="188"/>
        <v>7.6314203451788784E-3</v>
      </c>
      <c r="AK214" s="7">
        <f t="shared" si="189"/>
        <v>3.6689520890283066E-2</v>
      </c>
      <c r="AL214" s="15">
        <f t="shared" si="165"/>
        <v>0.85679999999999756</v>
      </c>
      <c r="AM214" s="2">
        <f t="shared" si="166"/>
        <v>0.11809495389069161</v>
      </c>
      <c r="AN214" s="2">
        <f t="shared" si="190"/>
        <v>0</v>
      </c>
      <c r="AO214" s="2">
        <f t="shared" si="191"/>
        <v>1.9715431766859529E-2</v>
      </c>
      <c r="AP214" s="5">
        <f t="shared" si="192"/>
        <v>0.26650945738421822</v>
      </c>
      <c r="AQ214" s="5">
        <f t="shared" si="193"/>
        <v>0.67159841574933998</v>
      </c>
      <c r="AR214" s="5">
        <f t="shared" si="194"/>
        <v>6.7091666536619431E-3</v>
      </c>
      <c r="AS214" s="5">
        <f t="shared" si="195"/>
        <v>3.546752844592041E-2</v>
      </c>
    </row>
    <row r="215" spans="1:45">
      <c r="A215">
        <f t="shared" si="196"/>
        <v>0.20000000000000015</v>
      </c>
      <c r="B215" s="7">
        <f t="shared" si="167"/>
        <v>1.9747312499999798E-2</v>
      </c>
      <c r="C215" s="11">
        <f t="shared" si="197"/>
        <v>4.0455624999992787</v>
      </c>
      <c r="D215" s="8">
        <f t="shared" si="168"/>
        <v>-5.4210108624275231E-19</v>
      </c>
      <c r="E215" s="2">
        <f t="shared" si="169"/>
        <v>-5.4210108624275234E-17</v>
      </c>
      <c r="F215" s="7">
        <f t="shared" si="170"/>
        <v>0.63681250000000011</v>
      </c>
      <c r="G215" s="7">
        <f t="shared" si="171"/>
        <v>0.21499999999999997</v>
      </c>
      <c r="H215" s="7">
        <f t="shared" si="172"/>
        <v>0.11568749999999994</v>
      </c>
      <c r="I215" s="7">
        <f t="shared" si="173"/>
        <v>3.2500000000000008E-2</v>
      </c>
      <c r="J215" s="7">
        <f t="shared" si="198"/>
        <v>-4.336808689942019E-17</v>
      </c>
      <c r="K215" s="7">
        <f t="shared" si="174"/>
        <v>1</v>
      </c>
      <c r="L215" s="7">
        <f t="shared" si="200"/>
        <v>1.9747312499999784E-2</v>
      </c>
      <c r="M215" s="7">
        <f t="shared" si="175"/>
        <v>1.9747312499999784E-2</v>
      </c>
      <c r="N215" s="7">
        <f t="shared" si="175"/>
        <v>1.9747312499999545E-2</v>
      </c>
      <c r="O215" s="11">
        <f t="shared" si="199"/>
        <v>4.045562499999459</v>
      </c>
      <c r="P215" s="7">
        <f t="shared" si="176"/>
        <v>4.6572718749999749E-2</v>
      </c>
      <c r="Q215" s="7">
        <f t="shared" si="177"/>
        <v>3.0197766683031969E-2</v>
      </c>
      <c r="R215" s="7">
        <f t="shared" si="178"/>
        <v>3.0197766683031969E-2</v>
      </c>
      <c r="S215" s="7">
        <f t="shared" si="179"/>
        <v>3.0197766683031625E-2</v>
      </c>
      <c r="T215" s="7">
        <f t="shared" si="180"/>
        <v>4.1203767696314193</v>
      </c>
      <c r="U215" s="7">
        <f t="shared" si="181"/>
        <v>1.3249948144568608E-2</v>
      </c>
      <c r="V215" s="2">
        <f t="shared" si="157"/>
        <v>-1.0431718886924392E-14</v>
      </c>
      <c r="W215" s="2">
        <f t="shared" si="158"/>
        <v>9.6744177213989063E-2</v>
      </c>
      <c r="X215" s="5">
        <f t="shared" si="159"/>
        <v>0.32662672452264424</v>
      </c>
      <c r="Y215" s="5">
        <f t="shared" si="160"/>
        <v>0.52725529106809388</v>
      </c>
      <c r="Z215" s="5">
        <f t="shared" si="161"/>
        <v>4.9373807195283448E-2</v>
      </c>
      <c r="AA215" s="5">
        <f t="shared" si="182"/>
        <v>-2.1961513446156619E-16</v>
      </c>
      <c r="AB215" s="11">
        <f t="shared" si="162"/>
        <v>581.09939464179104</v>
      </c>
      <c r="AC215" s="2">
        <f t="shared" si="183"/>
        <v>-1.3399893988606647E-13</v>
      </c>
      <c r="AD215" s="2">
        <f t="shared" si="184"/>
        <v>0.23611518793743216</v>
      </c>
      <c r="AE215" s="5">
        <f t="shared" si="185"/>
        <v>2.6572324614936579E-2</v>
      </c>
      <c r="AF215" s="5">
        <f t="shared" si="186"/>
        <v>1.4298073506467323E-2</v>
      </c>
      <c r="AG215" s="5">
        <f t="shared" si="163"/>
        <v>0.72301441394129784</v>
      </c>
      <c r="AH215" s="5">
        <f t="shared" si="187"/>
        <v>-2.1439830381770638E-18</v>
      </c>
      <c r="AI215" s="11">
        <f t="shared" si="164"/>
        <v>1018.492921474324</v>
      </c>
      <c r="AJ215" s="2">
        <f t="shared" si="188"/>
        <v>7.3288848014093754E-3</v>
      </c>
      <c r="AK215" s="7">
        <f t="shared" si="189"/>
        <v>3.523502308369892E-2</v>
      </c>
      <c r="AL215" s="15">
        <f t="shared" si="165"/>
        <v>0.83999999999999764</v>
      </c>
      <c r="AM215" s="2">
        <f t="shared" si="166"/>
        <v>0.11805566143384642</v>
      </c>
      <c r="AN215" s="2">
        <f t="shared" si="190"/>
        <v>0</v>
      </c>
      <c r="AO215" s="2">
        <f t="shared" si="191"/>
        <v>2.0510263854845393E-2</v>
      </c>
      <c r="AP215" s="5">
        <f t="shared" si="192"/>
        <v>0.27698619162103494</v>
      </c>
      <c r="AQ215" s="5">
        <f t="shared" si="193"/>
        <v>0.69552521023909863</v>
      </c>
      <c r="AR215" s="5">
        <f t="shared" si="194"/>
        <v>6.9783342850260775E-3</v>
      </c>
      <c r="AS215" s="5">
        <f t="shared" si="195"/>
        <v>-5.1215493608436227E-15</v>
      </c>
    </row>
    <row r="216" spans="1:45">
      <c r="B216" s="7"/>
      <c r="C216" s="11"/>
      <c r="D216" s="8"/>
      <c r="E216" s="8"/>
      <c r="F216" s="7"/>
      <c r="G216" s="7"/>
      <c r="H216" s="7"/>
      <c r="I216" s="7"/>
      <c r="J216" s="7"/>
      <c r="K216" s="7"/>
      <c r="L216" s="7"/>
      <c r="M216" s="7"/>
      <c r="N216" s="11"/>
      <c r="O216" s="7"/>
      <c r="P216" s="7"/>
      <c r="Q216" s="7"/>
      <c r="R216" s="7"/>
      <c r="S216" s="7"/>
      <c r="T216" s="2"/>
      <c r="U216" s="2"/>
      <c r="V216" s="2"/>
      <c r="W216" s="5"/>
      <c r="X216" s="5"/>
      <c r="Y216" s="5"/>
      <c r="Z216" s="11"/>
      <c r="AA216" s="11"/>
      <c r="AB216" s="2"/>
      <c r="AC216" s="2"/>
      <c r="AD216" s="5"/>
      <c r="AE216" s="5"/>
      <c r="AF216" s="5"/>
      <c r="AG216" s="11"/>
      <c r="AH216" s="11"/>
      <c r="AI216" s="2"/>
      <c r="AJ216" s="2"/>
      <c r="AK216" s="14"/>
      <c r="AL216" s="2"/>
    </row>
    <row r="217" spans="1:45">
      <c r="B217" s="7"/>
      <c r="C217" s="11"/>
      <c r="D217" s="8"/>
      <c r="E217" s="8"/>
      <c r="F217" s="7"/>
      <c r="G217" s="7"/>
      <c r="H217" s="7"/>
      <c r="I217" s="7"/>
      <c r="J217" s="7"/>
      <c r="K217" s="7"/>
      <c r="L217" s="7"/>
      <c r="M217" s="7"/>
      <c r="N217" s="11"/>
      <c r="O217" s="7"/>
      <c r="P217" s="7"/>
      <c r="Q217" s="7"/>
      <c r="R217" s="7"/>
      <c r="S217" s="7"/>
      <c r="T217" s="2"/>
      <c r="U217" s="2"/>
      <c r="V217" s="2"/>
      <c r="W217" s="5"/>
      <c r="X217" s="5"/>
      <c r="Y217" s="5"/>
      <c r="Z217" s="11"/>
      <c r="AA217" s="11"/>
      <c r="AB217" s="2"/>
      <c r="AC217" s="2"/>
      <c r="AD217" s="5"/>
      <c r="AE217" s="5"/>
      <c r="AF217" s="5"/>
      <c r="AG217" s="11"/>
      <c r="AH217" s="11"/>
      <c r="AI217" s="2"/>
      <c r="AJ217" s="2"/>
      <c r="AK217" s="14"/>
      <c r="AL217" s="2"/>
    </row>
    <row r="218" spans="1:45">
      <c r="B218" s="7"/>
      <c r="C218" s="11"/>
      <c r="D218" s="8"/>
      <c r="E218" s="8"/>
      <c r="F218" s="7"/>
      <c r="G218" s="7"/>
      <c r="H218" s="7"/>
      <c r="I218" s="7"/>
      <c r="J218" s="7"/>
      <c r="K218" s="7"/>
      <c r="L218" s="7"/>
      <c r="M218" s="7"/>
      <c r="N218" s="11"/>
      <c r="O218" s="7"/>
      <c r="P218" s="7"/>
      <c r="Q218" s="7"/>
      <c r="R218" s="7"/>
      <c r="S218" s="7"/>
      <c r="T218" s="2"/>
      <c r="U218" s="2"/>
      <c r="V218" s="2"/>
      <c r="W218" s="5"/>
      <c r="X218" s="5"/>
      <c r="Y218" s="5"/>
      <c r="Z218" s="11"/>
      <c r="AA218" s="11"/>
      <c r="AB218" s="2"/>
      <c r="AC218" s="2"/>
      <c r="AD218" s="5"/>
      <c r="AE218" s="5"/>
      <c r="AF218" s="5"/>
      <c r="AG218" s="11"/>
      <c r="AH218" s="11"/>
      <c r="AI218" s="2"/>
      <c r="AJ218" s="2"/>
      <c r="AK218" s="14"/>
      <c r="AL218" s="2"/>
    </row>
    <row r="219" spans="1:45">
      <c r="B219" s="7"/>
      <c r="C219" s="11"/>
      <c r="D219" s="8"/>
      <c r="E219" s="8"/>
      <c r="F219" s="7"/>
      <c r="G219" s="7"/>
      <c r="H219" s="7"/>
      <c r="I219" s="7"/>
      <c r="J219" s="7"/>
      <c r="K219" s="7"/>
      <c r="L219" s="7"/>
      <c r="M219" s="7"/>
      <c r="N219" s="11"/>
      <c r="O219" s="7"/>
      <c r="P219" s="7"/>
      <c r="Q219" s="7"/>
      <c r="R219" s="7"/>
      <c r="S219" s="7"/>
      <c r="T219" s="2"/>
      <c r="U219" s="2"/>
      <c r="V219" s="2"/>
      <c r="W219" s="5"/>
      <c r="X219" s="5"/>
      <c r="Y219" s="5"/>
      <c r="Z219" s="11"/>
      <c r="AA219" s="11"/>
      <c r="AB219" s="2"/>
      <c r="AC219" s="2"/>
      <c r="AD219" s="5"/>
      <c r="AE219" s="5"/>
      <c r="AF219" s="5"/>
      <c r="AG219" s="11"/>
      <c r="AH219" s="11"/>
      <c r="AI219" s="2"/>
      <c r="AJ219" s="2"/>
      <c r="AK219" s="14"/>
      <c r="AL219" s="2"/>
    </row>
    <row r="220" spans="1:45">
      <c r="B220" s="7"/>
      <c r="C220" s="11"/>
      <c r="D220" s="8"/>
      <c r="E220" s="8"/>
      <c r="F220" s="7"/>
      <c r="G220" s="7"/>
      <c r="H220" s="7"/>
      <c r="I220" s="7"/>
      <c r="J220" s="7"/>
      <c r="K220" s="7"/>
      <c r="L220" s="7"/>
      <c r="M220" s="7"/>
      <c r="N220" s="11"/>
      <c r="O220" s="7"/>
      <c r="P220" s="7"/>
      <c r="Q220" s="7"/>
      <c r="R220" s="7"/>
      <c r="S220" s="7"/>
      <c r="T220" s="2"/>
      <c r="U220" s="2"/>
      <c r="V220" s="2"/>
      <c r="W220" s="5"/>
      <c r="X220" s="5"/>
      <c r="Y220" s="5"/>
      <c r="Z220" s="11"/>
      <c r="AA220" s="11"/>
      <c r="AB220" s="2"/>
      <c r="AC220" s="2"/>
      <c r="AD220" s="5"/>
      <c r="AE220" s="5"/>
      <c r="AF220" s="5"/>
      <c r="AG220" s="11"/>
      <c r="AH220" s="11"/>
      <c r="AI220" s="2"/>
      <c r="AJ220" s="2"/>
      <c r="AK220" s="14"/>
      <c r="AL220" s="2"/>
    </row>
    <row r="221" spans="1:45">
      <c r="B221" s="7"/>
      <c r="C221" s="11"/>
      <c r="D221" s="8"/>
      <c r="E221" s="8"/>
      <c r="F221" s="7"/>
      <c r="G221" s="7"/>
      <c r="H221" s="7"/>
      <c r="I221" s="7"/>
      <c r="J221" s="7"/>
      <c r="K221" s="7"/>
      <c r="L221" s="7"/>
      <c r="M221" s="7"/>
      <c r="N221" s="11"/>
      <c r="O221" s="7"/>
      <c r="P221" s="7"/>
      <c r="Q221" s="7"/>
      <c r="R221" s="7"/>
      <c r="S221" s="7"/>
      <c r="T221" s="2"/>
      <c r="U221" s="2"/>
      <c r="V221" s="2"/>
      <c r="W221" s="5"/>
      <c r="X221" s="5"/>
      <c r="Y221" s="5"/>
      <c r="Z221" s="11"/>
      <c r="AA221" s="11"/>
      <c r="AB221" s="2"/>
      <c r="AC221" s="2"/>
      <c r="AD221" s="5"/>
      <c r="AE221" s="5"/>
      <c r="AF221" s="5"/>
      <c r="AG221" s="11"/>
      <c r="AH221" s="11"/>
      <c r="AI221" s="2"/>
      <c r="AJ221" s="2"/>
      <c r="AK221" s="14"/>
      <c r="AL221" s="2"/>
    </row>
    <row r="222" spans="1:45">
      <c r="B222" s="7"/>
      <c r="C222" s="11"/>
      <c r="D222" s="8"/>
      <c r="E222" s="8"/>
      <c r="F222" s="7"/>
      <c r="G222" s="7"/>
      <c r="H222" s="7"/>
      <c r="I222" s="7"/>
      <c r="J222" s="7"/>
      <c r="K222" s="7"/>
      <c r="L222" s="7"/>
      <c r="M222" s="7"/>
      <c r="N222" s="11"/>
      <c r="O222" s="7"/>
      <c r="P222" s="7"/>
      <c r="Q222" s="7"/>
      <c r="R222" s="7"/>
      <c r="S222" s="7"/>
      <c r="T222" s="2"/>
      <c r="U222" s="2"/>
      <c r="V222" s="2"/>
      <c r="W222" s="5"/>
      <c r="X222" s="5"/>
      <c r="Y222" s="5"/>
      <c r="Z222" s="11"/>
      <c r="AA222" s="11"/>
      <c r="AB222" s="2"/>
      <c r="AC222" s="2"/>
      <c r="AD222" s="5"/>
      <c r="AE222" s="5"/>
      <c r="AF222" s="5"/>
      <c r="AG222" s="11"/>
      <c r="AH222" s="11"/>
      <c r="AI222" s="2"/>
      <c r="AJ222" s="2"/>
      <c r="AK222" s="14"/>
      <c r="AL222" s="2"/>
    </row>
    <row r="223" spans="1:45">
      <c r="B223" s="7"/>
      <c r="C223" s="11"/>
      <c r="D223" s="8"/>
      <c r="E223" s="8"/>
      <c r="F223" s="7"/>
      <c r="G223" s="7"/>
      <c r="H223" s="7"/>
      <c r="I223" s="7"/>
      <c r="J223" s="7"/>
      <c r="K223" s="7"/>
      <c r="L223" s="7"/>
      <c r="M223" s="7"/>
      <c r="N223" s="11"/>
      <c r="O223" s="7"/>
      <c r="P223" s="7"/>
      <c r="Q223" s="7"/>
      <c r="R223" s="7"/>
      <c r="S223" s="7"/>
      <c r="T223" s="2"/>
      <c r="U223" s="2"/>
      <c r="V223" s="2"/>
      <c r="W223" s="5"/>
      <c r="X223" s="5"/>
      <c r="Y223" s="5"/>
      <c r="Z223" s="11"/>
      <c r="AA223" s="11"/>
      <c r="AB223" s="2"/>
      <c r="AC223" s="2"/>
      <c r="AD223" s="5"/>
      <c r="AE223" s="5"/>
      <c r="AF223" s="5"/>
      <c r="AG223" s="11"/>
      <c r="AH223" s="11"/>
      <c r="AI223" s="2"/>
      <c r="AJ223" s="2"/>
      <c r="AK223" s="14"/>
      <c r="AL223" s="2"/>
    </row>
    <row r="224" spans="1:45">
      <c r="B224" s="7"/>
      <c r="C224" s="11"/>
      <c r="D224" s="8"/>
      <c r="E224" s="8"/>
      <c r="F224" s="7"/>
      <c r="G224" s="7"/>
      <c r="H224" s="7"/>
      <c r="I224" s="7"/>
      <c r="J224" s="7"/>
      <c r="K224" s="7"/>
      <c r="L224" s="7"/>
      <c r="M224" s="7"/>
      <c r="N224" s="11"/>
      <c r="O224" s="7"/>
      <c r="P224" s="7"/>
      <c r="Q224" s="7"/>
      <c r="R224" s="7"/>
      <c r="S224" s="7"/>
      <c r="T224" s="2"/>
      <c r="U224" s="2"/>
      <c r="V224" s="2"/>
      <c r="W224" s="5"/>
      <c r="X224" s="5"/>
      <c r="Y224" s="5"/>
      <c r="Z224" s="11"/>
      <c r="AA224" s="11"/>
      <c r="AB224" s="2"/>
      <c r="AC224" s="2"/>
      <c r="AD224" s="5"/>
      <c r="AE224" s="5"/>
      <c r="AF224" s="5"/>
      <c r="AG224" s="11"/>
      <c r="AH224" s="11"/>
      <c r="AI224" s="2"/>
      <c r="AJ224" s="2"/>
      <c r="AK224" s="14"/>
      <c r="AL224" s="2"/>
    </row>
    <row r="225" spans="2:38">
      <c r="B225" s="7"/>
      <c r="C225" s="11"/>
      <c r="D225" s="8"/>
      <c r="E225" s="8"/>
      <c r="F225" s="7"/>
      <c r="G225" s="7"/>
      <c r="H225" s="7"/>
      <c r="I225" s="7"/>
      <c r="J225" s="7"/>
      <c r="K225" s="7"/>
      <c r="L225" s="7"/>
      <c r="M225" s="7"/>
      <c r="N225" s="11"/>
      <c r="O225" s="7"/>
      <c r="P225" s="7"/>
      <c r="Q225" s="7"/>
      <c r="R225" s="7"/>
      <c r="S225" s="7"/>
      <c r="T225" s="2"/>
      <c r="U225" s="2"/>
      <c r="V225" s="2"/>
      <c r="W225" s="5"/>
      <c r="X225" s="5"/>
      <c r="Y225" s="5"/>
      <c r="Z225" s="11"/>
      <c r="AA225" s="11"/>
      <c r="AB225" s="2"/>
      <c r="AC225" s="2"/>
      <c r="AD225" s="5"/>
      <c r="AE225" s="5"/>
      <c r="AF225" s="5"/>
      <c r="AG225" s="11"/>
      <c r="AH225" s="11"/>
      <c r="AI225" s="2"/>
      <c r="AJ225" s="2"/>
      <c r="AK225" s="14"/>
      <c r="AL225" s="2"/>
    </row>
    <row r="226" spans="2:38">
      <c r="B226" s="7"/>
      <c r="C226" s="11"/>
      <c r="D226" s="8"/>
      <c r="E226" s="8"/>
      <c r="F226" s="7"/>
      <c r="G226" s="7"/>
      <c r="H226" s="7"/>
      <c r="I226" s="7"/>
      <c r="J226" s="7"/>
      <c r="K226" s="7"/>
      <c r="L226" s="7"/>
      <c r="M226" s="7"/>
      <c r="N226" s="11"/>
      <c r="O226" s="7"/>
      <c r="P226" s="7"/>
      <c r="Q226" s="7"/>
      <c r="R226" s="7"/>
      <c r="S226" s="7"/>
      <c r="T226" s="2"/>
      <c r="U226" s="2"/>
      <c r="V226" s="2"/>
      <c r="W226" s="5"/>
      <c r="X226" s="5"/>
      <c r="Y226" s="5"/>
      <c r="Z226" s="11"/>
      <c r="AA226" s="11"/>
      <c r="AB226" s="2"/>
      <c r="AC226" s="2"/>
      <c r="AD226" s="5"/>
      <c r="AE226" s="5"/>
      <c r="AF226" s="5"/>
      <c r="AG226" s="11"/>
      <c r="AH226" s="11"/>
      <c r="AI226" s="2"/>
      <c r="AJ226" s="2"/>
      <c r="AK226" s="14"/>
      <c r="AL226" s="2"/>
    </row>
    <row r="227" spans="2:38">
      <c r="B227" s="7"/>
      <c r="C227" s="11"/>
      <c r="D227" s="8"/>
      <c r="E227" s="8"/>
      <c r="F227" s="7"/>
      <c r="G227" s="7"/>
      <c r="H227" s="7"/>
      <c r="I227" s="7"/>
      <c r="J227" s="7"/>
      <c r="K227" s="7"/>
      <c r="L227" s="7"/>
      <c r="M227" s="7"/>
      <c r="N227" s="11"/>
      <c r="O227" s="7"/>
      <c r="P227" s="7"/>
      <c r="Q227" s="7"/>
      <c r="R227" s="7"/>
      <c r="S227" s="7"/>
      <c r="T227" s="2"/>
      <c r="U227" s="2"/>
      <c r="V227" s="2"/>
      <c r="W227" s="5"/>
      <c r="X227" s="5"/>
      <c r="Y227" s="5"/>
      <c r="Z227" s="11"/>
      <c r="AA227" s="11"/>
      <c r="AB227" s="2"/>
      <c r="AC227" s="2"/>
      <c r="AD227" s="5"/>
      <c r="AE227" s="5"/>
      <c r="AF227" s="5"/>
      <c r="AG227" s="11"/>
      <c r="AH227" s="11"/>
      <c r="AI227" s="2"/>
      <c r="AJ227" s="2"/>
      <c r="AK227" s="14"/>
      <c r="AL227" s="2"/>
    </row>
    <row r="228" spans="2:38">
      <c r="B228" s="7"/>
      <c r="C228" s="11"/>
      <c r="D228" s="8"/>
      <c r="E228" s="8"/>
      <c r="F228" s="7"/>
      <c r="G228" s="7"/>
      <c r="H228" s="7"/>
      <c r="I228" s="7"/>
      <c r="J228" s="7"/>
      <c r="K228" s="7"/>
      <c r="L228" s="7"/>
      <c r="M228" s="7"/>
      <c r="N228" s="11"/>
      <c r="O228" s="7"/>
      <c r="P228" s="7"/>
      <c r="Q228" s="7"/>
      <c r="R228" s="7"/>
      <c r="S228" s="7"/>
      <c r="T228" s="2"/>
      <c r="U228" s="2"/>
      <c r="V228" s="2"/>
      <c r="W228" s="5"/>
      <c r="X228" s="5"/>
      <c r="Y228" s="5"/>
      <c r="Z228" s="11"/>
      <c r="AA228" s="11"/>
      <c r="AB228" s="2"/>
      <c r="AC228" s="2"/>
      <c r="AD228" s="5"/>
      <c r="AE228" s="5"/>
      <c r="AF228" s="5"/>
      <c r="AG228" s="11"/>
      <c r="AH228" s="11"/>
      <c r="AI228" s="2"/>
      <c r="AJ228" s="2"/>
      <c r="AK228" s="14"/>
      <c r="AL228" s="2"/>
    </row>
    <row r="229" spans="2:38">
      <c r="B229" s="7"/>
      <c r="C229" s="11"/>
      <c r="D229" s="8"/>
      <c r="E229" s="8"/>
      <c r="F229" s="7"/>
      <c r="G229" s="7"/>
      <c r="H229" s="7"/>
      <c r="I229" s="7"/>
      <c r="J229" s="7"/>
      <c r="K229" s="7"/>
      <c r="L229" s="7"/>
      <c r="M229" s="7"/>
      <c r="N229" s="11"/>
      <c r="O229" s="7"/>
      <c r="P229" s="7"/>
      <c r="Q229" s="7"/>
      <c r="R229" s="7"/>
      <c r="S229" s="7"/>
      <c r="T229" s="2"/>
      <c r="U229" s="2"/>
      <c r="V229" s="2"/>
      <c r="W229" s="5"/>
      <c r="X229" s="5"/>
      <c r="Y229" s="5"/>
      <c r="Z229" s="11"/>
      <c r="AA229" s="11"/>
      <c r="AB229" s="2"/>
      <c r="AC229" s="2"/>
      <c r="AD229" s="5"/>
      <c r="AE229" s="5"/>
      <c r="AF229" s="5"/>
      <c r="AG229" s="11"/>
      <c r="AH229" s="11"/>
      <c r="AI229" s="2"/>
      <c r="AJ229" s="2"/>
      <c r="AK229" s="14"/>
      <c r="AL229" s="2"/>
    </row>
    <row r="230" spans="2:38">
      <c r="B230" s="7"/>
      <c r="C230" s="11"/>
      <c r="D230" s="8"/>
      <c r="E230" s="8"/>
      <c r="F230" s="7"/>
      <c r="G230" s="7"/>
      <c r="H230" s="7"/>
      <c r="I230" s="7"/>
      <c r="J230" s="7"/>
      <c r="K230" s="7"/>
      <c r="L230" s="7"/>
      <c r="M230" s="7"/>
      <c r="N230" s="11"/>
      <c r="O230" s="7"/>
      <c r="P230" s="7"/>
      <c r="Q230" s="7"/>
      <c r="R230" s="7"/>
      <c r="S230" s="7"/>
      <c r="T230" s="2"/>
      <c r="U230" s="2"/>
      <c r="V230" s="2"/>
      <c r="W230" s="5"/>
      <c r="X230" s="5"/>
      <c r="Y230" s="5"/>
      <c r="Z230" s="11"/>
      <c r="AA230" s="11"/>
      <c r="AB230" s="2"/>
      <c r="AC230" s="2"/>
      <c r="AD230" s="5"/>
      <c r="AE230" s="5"/>
      <c r="AF230" s="5"/>
      <c r="AG230" s="11"/>
      <c r="AH230" s="11"/>
      <c r="AI230" s="2"/>
      <c r="AJ230" s="2"/>
      <c r="AK230" s="14"/>
      <c r="AL230" s="2"/>
    </row>
    <row r="231" spans="2:38">
      <c r="B231" s="7"/>
      <c r="C231" s="11"/>
      <c r="D231" s="8"/>
      <c r="E231" s="8"/>
      <c r="F231" s="7"/>
      <c r="G231" s="7"/>
      <c r="H231" s="7"/>
      <c r="I231" s="7"/>
      <c r="J231" s="7"/>
      <c r="K231" s="7"/>
      <c r="L231" s="7"/>
      <c r="M231" s="7"/>
      <c r="N231" s="11"/>
      <c r="O231" s="7"/>
      <c r="P231" s="7"/>
      <c r="Q231" s="7"/>
      <c r="R231" s="7"/>
      <c r="S231" s="7"/>
      <c r="T231" s="2"/>
      <c r="U231" s="2"/>
      <c r="V231" s="2"/>
      <c r="W231" s="5"/>
      <c r="X231" s="5"/>
      <c r="Y231" s="5"/>
      <c r="Z231" s="11"/>
      <c r="AA231" s="11"/>
      <c r="AB231" s="2"/>
      <c r="AC231" s="2"/>
      <c r="AD231" s="5"/>
      <c r="AE231" s="5"/>
      <c r="AF231" s="5"/>
      <c r="AG231" s="11"/>
      <c r="AH231" s="11"/>
      <c r="AI231" s="2"/>
      <c r="AJ231" s="2"/>
      <c r="AK231" s="14"/>
      <c r="AL231" s="2"/>
    </row>
    <row r="232" spans="2:38">
      <c r="B232" s="7"/>
      <c r="C232" s="11"/>
      <c r="D232" s="8"/>
      <c r="E232" s="8"/>
      <c r="F232" s="7"/>
      <c r="G232" s="7"/>
      <c r="H232" s="7"/>
      <c r="I232" s="7"/>
      <c r="J232" s="7"/>
      <c r="K232" s="7"/>
      <c r="L232" s="7"/>
      <c r="M232" s="7"/>
      <c r="N232" s="11"/>
      <c r="O232" s="7"/>
      <c r="P232" s="7"/>
      <c r="Q232" s="7"/>
      <c r="R232" s="7"/>
      <c r="S232" s="7"/>
      <c r="T232" s="2"/>
      <c r="U232" s="2"/>
      <c r="V232" s="2"/>
      <c r="W232" s="5"/>
      <c r="X232" s="5"/>
      <c r="Y232" s="5"/>
      <c r="Z232" s="11"/>
      <c r="AA232" s="11"/>
      <c r="AB232" s="2"/>
      <c r="AC232" s="2"/>
      <c r="AD232" s="5"/>
      <c r="AE232" s="5"/>
      <c r="AF232" s="5"/>
      <c r="AG232" s="11"/>
      <c r="AH232" s="11"/>
      <c r="AI232" s="2"/>
      <c r="AJ232" s="2"/>
      <c r="AK232" s="14"/>
      <c r="AL232" s="2"/>
    </row>
    <row r="233" spans="2:38">
      <c r="B233" s="7"/>
      <c r="C233" s="11"/>
      <c r="D233" s="8"/>
      <c r="E233" s="8"/>
      <c r="F233" s="7"/>
      <c r="G233" s="7"/>
      <c r="H233" s="7"/>
      <c r="I233" s="7"/>
      <c r="J233" s="7"/>
      <c r="K233" s="7"/>
      <c r="L233" s="7"/>
      <c r="M233" s="7"/>
      <c r="N233" s="11"/>
      <c r="O233" s="7"/>
      <c r="P233" s="7"/>
      <c r="Q233" s="7"/>
      <c r="R233" s="7"/>
      <c r="S233" s="7"/>
      <c r="T233" s="2"/>
      <c r="U233" s="2"/>
      <c r="V233" s="2"/>
      <c r="W233" s="5"/>
      <c r="X233" s="5"/>
      <c r="Y233" s="5"/>
      <c r="Z233" s="11"/>
      <c r="AA233" s="11"/>
      <c r="AB233" s="2"/>
      <c r="AC233" s="2"/>
      <c r="AD233" s="5"/>
      <c r="AE233" s="5"/>
      <c r="AF233" s="5"/>
      <c r="AG233" s="11"/>
      <c r="AH233" s="11"/>
      <c r="AI233" s="2"/>
      <c r="AJ233" s="2"/>
      <c r="AK233" s="14"/>
      <c r="AL233" s="2"/>
    </row>
    <row r="234" spans="2:38">
      <c r="B234" s="7"/>
      <c r="C234" s="11"/>
      <c r="D234" s="8"/>
      <c r="E234" s="8"/>
      <c r="F234" s="7"/>
      <c r="G234" s="7"/>
      <c r="H234" s="7"/>
      <c r="I234" s="7"/>
      <c r="J234" s="7"/>
      <c r="K234" s="7"/>
      <c r="L234" s="7"/>
      <c r="M234" s="7"/>
      <c r="N234" s="11"/>
      <c r="O234" s="7"/>
      <c r="P234" s="7"/>
      <c r="Q234" s="7"/>
      <c r="R234" s="7"/>
      <c r="S234" s="7"/>
      <c r="T234" s="2"/>
      <c r="U234" s="2"/>
      <c r="V234" s="2"/>
      <c r="W234" s="5"/>
      <c r="X234" s="5"/>
      <c r="Y234" s="5"/>
      <c r="Z234" s="11"/>
      <c r="AA234" s="11"/>
      <c r="AB234" s="2"/>
      <c r="AC234" s="2"/>
      <c r="AD234" s="5"/>
      <c r="AE234" s="5"/>
      <c r="AF234" s="5"/>
      <c r="AG234" s="11"/>
      <c r="AH234" s="11"/>
      <c r="AI234" s="2"/>
      <c r="AJ234" s="2"/>
      <c r="AK234" s="14"/>
      <c r="AL234" s="2"/>
    </row>
    <row r="235" spans="2:38">
      <c r="B235" s="7"/>
      <c r="C235" s="11"/>
      <c r="D235" s="8"/>
      <c r="E235" s="8"/>
      <c r="F235" s="7"/>
      <c r="G235" s="7"/>
      <c r="H235" s="7"/>
      <c r="I235" s="7"/>
      <c r="J235" s="7"/>
      <c r="K235" s="7"/>
      <c r="L235" s="7"/>
      <c r="M235" s="7"/>
      <c r="N235" s="11"/>
      <c r="O235" s="7"/>
      <c r="P235" s="7"/>
      <c r="Q235" s="7"/>
      <c r="R235" s="7"/>
      <c r="S235" s="7"/>
      <c r="T235" s="2"/>
      <c r="U235" s="2"/>
      <c r="V235" s="2"/>
      <c r="W235" s="5"/>
      <c r="X235" s="5"/>
      <c r="Y235" s="5"/>
      <c r="Z235" s="11"/>
      <c r="AA235" s="11"/>
      <c r="AB235" s="2"/>
      <c r="AC235" s="2"/>
      <c r="AD235" s="5"/>
      <c r="AE235" s="5"/>
      <c r="AF235" s="5"/>
      <c r="AG235" s="11"/>
      <c r="AH235" s="11"/>
      <c r="AI235" s="2"/>
      <c r="AJ235" s="2"/>
      <c r="AK235" s="14"/>
      <c r="AL235" s="2"/>
    </row>
    <row r="236" spans="2:38">
      <c r="B236" s="7"/>
      <c r="C236" s="11"/>
      <c r="D236" s="8"/>
      <c r="E236" s="8"/>
      <c r="F236" s="7"/>
      <c r="G236" s="7"/>
      <c r="H236" s="7"/>
      <c r="I236" s="7"/>
      <c r="J236" s="7"/>
      <c r="K236" s="7"/>
      <c r="L236" s="7"/>
      <c r="M236" s="7"/>
      <c r="N236" s="11"/>
      <c r="O236" s="7"/>
      <c r="P236" s="7"/>
      <c r="Q236" s="7"/>
      <c r="R236" s="7"/>
      <c r="S236" s="7"/>
      <c r="T236" s="2"/>
      <c r="U236" s="2"/>
      <c r="V236" s="2"/>
      <c r="W236" s="5"/>
      <c r="X236" s="5"/>
      <c r="Y236" s="5"/>
      <c r="Z236" s="11"/>
      <c r="AA236" s="11"/>
      <c r="AB236" s="2"/>
      <c r="AC236" s="2"/>
      <c r="AD236" s="5"/>
      <c r="AE236" s="5"/>
      <c r="AF236" s="5"/>
      <c r="AG236" s="11"/>
      <c r="AH236" s="11"/>
      <c r="AI236" s="2"/>
      <c r="AJ236" s="2"/>
      <c r="AK236" s="14"/>
      <c r="AL236" s="2"/>
    </row>
    <row r="237" spans="2:38">
      <c r="B237" s="7"/>
      <c r="C237" s="11"/>
      <c r="D237" s="8"/>
      <c r="E237" s="8"/>
      <c r="F237" s="7"/>
      <c r="G237" s="7"/>
      <c r="H237" s="7"/>
      <c r="I237" s="7"/>
      <c r="J237" s="7"/>
      <c r="K237" s="7"/>
      <c r="L237" s="7"/>
      <c r="M237" s="7"/>
      <c r="N237" s="11"/>
      <c r="O237" s="7"/>
      <c r="P237" s="7"/>
      <c r="Q237" s="7"/>
      <c r="R237" s="7"/>
      <c r="S237" s="7"/>
      <c r="T237" s="2"/>
      <c r="U237" s="2"/>
      <c r="V237" s="2"/>
      <c r="W237" s="5"/>
      <c r="X237" s="5"/>
      <c r="Y237" s="5"/>
      <c r="Z237" s="11"/>
      <c r="AA237" s="11"/>
      <c r="AB237" s="2"/>
      <c r="AC237" s="2"/>
      <c r="AD237" s="5"/>
      <c r="AE237" s="5"/>
      <c r="AF237" s="5"/>
      <c r="AG237" s="11"/>
      <c r="AH237" s="11"/>
      <c r="AI237" s="2"/>
      <c r="AJ237" s="2"/>
      <c r="AK237" s="14"/>
      <c r="AL237" s="2"/>
    </row>
    <row r="238" spans="2:38">
      <c r="B238" s="7"/>
      <c r="C238" s="11"/>
      <c r="D238" s="8"/>
      <c r="E238" s="8"/>
      <c r="F238" s="7"/>
      <c r="G238" s="7"/>
      <c r="H238" s="7"/>
      <c r="I238" s="7"/>
      <c r="J238" s="7"/>
      <c r="K238" s="7"/>
      <c r="L238" s="7"/>
      <c r="M238" s="7"/>
      <c r="N238" s="11"/>
      <c r="O238" s="7"/>
      <c r="P238" s="7"/>
      <c r="Q238" s="7"/>
      <c r="R238" s="7"/>
      <c r="S238" s="7"/>
      <c r="T238" s="2"/>
      <c r="U238" s="2"/>
      <c r="V238" s="2"/>
      <c r="W238" s="5"/>
      <c r="X238" s="5"/>
      <c r="Y238" s="5"/>
      <c r="Z238" s="11"/>
      <c r="AA238" s="11"/>
      <c r="AB238" s="2"/>
      <c r="AC238" s="2"/>
      <c r="AD238" s="5"/>
      <c r="AE238" s="5"/>
      <c r="AF238" s="5"/>
      <c r="AG238" s="11"/>
      <c r="AH238" s="11"/>
      <c r="AI238" s="2"/>
      <c r="AJ238" s="2"/>
      <c r="AK238" s="14"/>
      <c r="AL238" s="2"/>
    </row>
    <row r="239" spans="2:38">
      <c r="B239" s="7"/>
      <c r="C239" s="11"/>
      <c r="D239" s="8"/>
      <c r="E239" s="8"/>
      <c r="F239" s="7"/>
      <c r="G239" s="7"/>
      <c r="H239" s="7"/>
      <c r="I239" s="7"/>
      <c r="J239" s="7"/>
      <c r="K239" s="7"/>
      <c r="L239" s="7"/>
      <c r="M239" s="7"/>
      <c r="N239" s="11"/>
      <c r="O239" s="7"/>
      <c r="P239" s="7"/>
      <c r="Q239" s="7"/>
      <c r="R239" s="7"/>
      <c r="S239" s="7"/>
      <c r="T239" s="2"/>
      <c r="U239" s="2"/>
      <c r="V239" s="2"/>
      <c r="W239" s="5"/>
      <c r="X239" s="5"/>
      <c r="Y239" s="5"/>
      <c r="Z239" s="11"/>
      <c r="AA239" s="11"/>
      <c r="AB239" s="2"/>
      <c r="AC239" s="2"/>
      <c r="AD239" s="5"/>
      <c r="AE239" s="5"/>
      <c r="AF239" s="5"/>
      <c r="AG239" s="11"/>
      <c r="AH239" s="11"/>
      <c r="AI239" s="2"/>
      <c r="AJ239" s="2"/>
      <c r="AK239" s="14"/>
      <c r="AL239" s="2"/>
    </row>
    <row r="240" spans="2:38">
      <c r="B240" s="7"/>
      <c r="C240" s="11"/>
      <c r="D240" s="8"/>
      <c r="E240" s="8"/>
      <c r="F240" s="7"/>
      <c r="G240" s="7"/>
      <c r="H240" s="7"/>
      <c r="I240" s="7"/>
      <c r="J240" s="7"/>
      <c r="K240" s="7"/>
      <c r="L240" s="7"/>
      <c r="M240" s="7"/>
      <c r="N240" s="11"/>
      <c r="O240" s="7"/>
      <c r="P240" s="7"/>
      <c r="Q240" s="7"/>
      <c r="R240" s="7"/>
      <c r="S240" s="7"/>
      <c r="T240" s="2"/>
      <c r="U240" s="2"/>
      <c r="V240" s="2"/>
      <c r="W240" s="5"/>
      <c r="X240" s="5"/>
      <c r="Y240" s="5"/>
      <c r="Z240" s="11"/>
      <c r="AA240" s="11"/>
      <c r="AB240" s="2"/>
      <c r="AC240" s="2"/>
      <c r="AD240" s="5"/>
      <c r="AE240" s="5"/>
      <c r="AF240" s="5"/>
      <c r="AG240" s="11"/>
      <c r="AH240" s="11"/>
      <c r="AI240" s="2"/>
      <c r="AJ240" s="2"/>
      <c r="AK240" s="14"/>
      <c r="AL240" s="2"/>
    </row>
    <row r="241" spans="2:38">
      <c r="B241" s="7"/>
      <c r="C241" s="11"/>
      <c r="D241" s="8"/>
      <c r="E241" s="8"/>
      <c r="F241" s="7"/>
      <c r="G241" s="7"/>
      <c r="H241" s="7"/>
      <c r="I241" s="7"/>
      <c r="J241" s="7"/>
      <c r="K241" s="7"/>
      <c r="L241" s="7"/>
      <c r="M241" s="7"/>
      <c r="N241" s="11"/>
      <c r="O241" s="7"/>
      <c r="P241" s="7"/>
      <c r="Q241" s="7"/>
      <c r="R241" s="7"/>
      <c r="S241" s="7"/>
      <c r="T241" s="2"/>
      <c r="U241" s="2"/>
      <c r="V241" s="2"/>
      <c r="W241" s="5"/>
      <c r="X241" s="5"/>
      <c r="Y241" s="5"/>
      <c r="Z241" s="11"/>
      <c r="AA241" s="11"/>
      <c r="AB241" s="2"/>
      <c r="AC241" s="2"/>
      <c r="AD241" s="5"/>
      <c r="AE241" s="5"/>
      <c r="AF241" s="5"/>
      <c r="AG241" s="11"/>
      <c r="AH241" s="11"/>
      <c r="AI241" s="2"/>
      <c r="AJ241" s="2"/>
      <c r="AK241" s="14"/>
      <c r="AL241" s="2"/>
    </row>
    <row r="242" spans="2:38">
      <c r="B242" s="7"/>
      <c r="C242" s="11"/>
      <c r="D242" s="8"/>
      <c r="E242" s="8"/>
      <c r="F242" s="7"/>
      <c r="G242" s="7"/>
      <c r="H242" s="7"/>
      <c r="I242" s="7"/>
      <c r="J242" s="7"/>
      <c r="K242" s="7"/>
      <c r="L242" s="7"/>
      <c r="M242" s="7"/>
      <c r="N242" s="11"/>
      <c r="O242" s="7"/>
      <c r="P242" s="7"/>
      <c r="Q242" s="7"/>
      <c r="R242" s="7"/>
      <c r="S242" s="7"/>
      <c r="T242" s="2"/>
      <c r="U242" s="2"/>
      <c r="V242" s="2"/>
      <c r="W242" s="5"/>
      <c r="X242" s="5"/>
      <c r="Y242" s="5"/>
      <c r="Z242" s="11"/>
      <c r="AA242" s="11"/>
      <c r="AB242" s="2"/>
      <c r="AC242" s="2"/>
      <c r="AD242" s="5"/>
      <c r="AE242" s="5"/>
      <c r="AF242" s="5"/>
      <c r="AG242" s="11"/>
      <c r="AH242" s="11"/>
      <c r="AI242" s="2"/>
      <c r="AJ242" s="2"/>
      <c r="AK242" s="14"/>
      <c r="AL242" s="2"/>
    </row>
    <row r="243" spans="2:38">
      <c r="B243" s="7"/>
      <c r="C243" s="11"/>
      <c r="D243" s="8"/>
      <c r="E243" s="8"/>
      <c r="F243" s="7"/>
      <c r="G243" s="7"/>
      <c r="H243" s="7"/>
      <c r="I243" s="7"/>
      <c r="J243" s="7"/>
      <c r="K243" s="7"/>
      <c r="L243" s="7"/>
      <c r="M243" s="7"/>
      <c r="N243" s="11"/>
      <c r="O243" s="7"/>
      <c r="P243" s="7"/>
      <c r="Q243" s="7"/>
      <c r="R243" s="7"/>
      <c r="S243" s="7"/>
      <c r="T243" s="2"/>
      <c r="U243" s="2"/>
      <c r="V243" s="2"/>
      <c r="W243" s="5"/>
      <c r="X243" s="5"/>
      <c r="Y243" s="5"/>
      <c r="Z243" s="11"/>
      <c r="AA243" s="11"/>
      <c r="AB243" s="2"/>
      <c r="AC243" s="2"/>
      <c r="AD243" s="5"/>
      <c r="AE243" s="5"/>
      <c r="AF243" s="5"/>
      <c r="AG243" s="11"/>
      <c r="AH243" s="11"/>
      <c r="AI243" s="2"/>
      <c r="AJ243" s="2"/>
      <c r="AK243" s="14"/>
      <c r="AL243" s="2"/>
    </row>
    <row r="244" spans="2:38">
      <c r="B244" s="7"/>
      <c r="C244" s="11"/>
      <c r="D244" s="8"/>
      <c r="E244" s="8"/>
      <c r="F244" s="7"/>
      <c r="G244" s="7"/>
      <c r="H244" s="7"/>
      <c r="I244" s="7"/>
      <c r="J244" s="7"/>
      <c r="K244" s="7"/>
      <c r="L244" s="7"/>
      <c r="M244" s="7"/>
      <c r="N244" s="11"/>
      <c r="O244" s="7"/>
      <c r="P244" s="7"/>
      <c r="Q244" s="7"/>
      <c r="R244" s="7"/>
      <c r="S244" s="7"/>
      <c r="T244" s="2"/>
      <c r="U244" s="2"/>
      <c r="V244" s="2"/>
      <c r="W244" s="5"/>
      <c r="X244" s="5"/>
      <c r="Y244" s="5"/>
      <c r="Z244" s="11"/>
      <c r="AA244" s="11"/>
      <c r="AB244" s="2"/>
      <c r="AC244" s="2"/>
      <c r="AD244" s="5"/>
      <c r="AE244" s="5"/>
      <c r="AF244" s="5"/>
      <c r="AG244" s="11"/>
      <c r="AH244" s="11"/>
      <c r="AI244" s="2"/>
      <c r="AJ244" s="2"/>
      <c r="AK244" s="14"/>
      <c r="AL244" s="2"/>
    </row>
    <row r="245" spans="2:38">
      <c r="B245" s="7"/>
      <c r="C245" s="11"/>
      <c r="D245" s="8"/>
      <c r="E245" s="8"/>
      <c r="F245" s="7"/>
      <c r="G245" s="7"/>
      <c r="H245" s="7"/>
      <c r="I245" s="7"/>
      <c r="J245" s="7"/>
      <c r="K245" s="7"/>
      <c r="L245" s="7"/>
      <c r="M245" s="7"/>
      <c r="N245" s="11"/>
      <c r="O245" s="7"/>
      <c r="P245" s="7"/>
      <c r="Q245" s="7"/>
      <c r="R245" s="7"/>
      <c r="S245" s="7"/>
      <c r="T245" s="2"/>
      <c r="U245" s="2"/>
      <c r="V245" s="2"/>
      <c r="W245" s="5"/>
      <c r="X245" s="5"/>
      <c r="Y245" s="5"/>
      <c r="Z245" s="11"/>
      <c r="AA245" s="11"/>
      <c r="AB245" s="2"/>
      <c r="AC245" s="2"/>
      <c r="AD245" s="5"/>
      <c r="AE245" s="5"/>
      <c r="AF245" s="5"/>
      <c r="AG245" s="11"/>
      <c r="AH245" s="11"/>
      <c r="AI245" s="2"/>
      <c r="AJ245" s="2"/>
      <c r="AK245" s="14"/>
      <c r="AL245" s="2"/>
    </row>
    <row r="246" spans="2:38">
      <c r="B246" s="7"/>
      <c r="C246" s="11"/>
      <c r="D246" s="8"/>
      <c r="E246" s="8"/>
      <c r="F246" s="7"/>
      <c r="G246" s="7"/>
      <c r="H246" s="7"/>
      <c r="I246" s="7"/>
      <c r="J246" s="7"/>
      <c r="K246" s="7"/>
      <c r="L246" s="7"/>
      <c r="M246" s="7"/>
      <c r="N246" s="11"/>
      <c r="O246" s="7"/>
      <c r="P246" s="7"/>
      <c r="Q246" s="7"/>
      <c r="R246" s="7"/>
      <c r="S246" s="7"/>
      <c r="T246" s="2"/>
      <c r="U246" s="2"/>
      <c r="V246" s="2"/>
      <c r="W246" s="5"/>
      <c r="X246" s="5"/>
      <c r="Y246" s="5"/>
      <c r="Z246" s="11"/>
      <c r="AA246" s="11"/>
      <c r="AB246" s="2"/>
      <c r="AC246" s="2"/>
      <c r="AD246" s="5"/>
      <c r="AE246" s="5"/>
      <c r="AF246" s="5"/>
      <c r="AG246" s="11"/>
      <c r="AH246" s="11"/>
      <c r="AI246" s="2"/>
      <c r="AJ246" s="2"/>
      <c r="AK246" s="14"/>
      <c r="AL246" s="2"/>
    </row>
    <row r="247" spans="2:38">
      <c r="B247" s="7"/>
      <c r="C247" s="11"/>
      <c r="D247" s="8"/>
      <c r="E247" s="8"/>
      <c r="F247" s="7"/>
      <c r="G247" s="7"/>
      <c r="H247" s="7"/>
      <c r="I247" s="7"/>
      <c r="J247" s="7"/>
      <c r="K247" s="7"/>
      <c r="L247" s="7"/>
      <c r="M247" s="7"/>
      <c r="N247" s="11"/>
      <c r="O247" s="7"/>
      <c r="P247" s="7"/>
      <c r="Q247" s="7"/>
      <c r="R247" s="7"/>
      <c r="S247" s="7"/>
      <c r="T247" s="2"/>
      <c r="U247" s="2"/>
      <c r="V247" s="2"/>
      <c r="W247" s="5"/>
      <c r="X247" s="5"/>
      <c r="Y247" s="5"/>
      <c r="Z247" s="11"/>
      <c r="AA247" s="11"/>
      <c r="AB247" s="2"/>
      <c r="AC247" s="2"/>
      <c r="AD247" s="5"/>
      <c r="AE247" s="5"/>
      <c r="AF247" s="5"/>
      <c r="AG247" s="11"/>
      <c r="AH247" s="11"/>
      <c r="AI247" s="2"/>
      <c r="AJ247" s="2"/>
      <c r="AK247" s="14"/>
      <c r="AL247" s="2"/>
    </row>
    <row r="248" spans="2:38">
      <c r="B248" s="7"/>
      <c r="C248" s="11"/>
      <c r="D248" s="8"/>
      <c r="E248" s="8"/>
      <c r="F248" s="7"/>
      <c r="G248" s="7"/>
      <c r="H248" s="7"/>
      <c r="I248" s="7"/>
      <c r="J248" s="7"/>
      <c r="K248" s="7"/>
      <c r="L248" s="7"/>
      <c r="M248" s="7"/>
      <c r="N248" s="11"/>
      <c r="O248" s="7"/>
      <c r="P248" s="7"/>
      <c r="Q248" s="7"/>
      <c r="R248" s="7"/>
      <c r="S248" s="7"/>
      <c r="T248" s="2"/>
      <c r="U248" s="2"/>
      <c r="V248" s="2"/>
      <c r="W248" s="5"/>
      <c r="X248" s="5"/>
      <c r="Y248" s="5"/>
      <c r="Z248" s="11"/>
      <c r="AA248" s="11"/>
      <c r="AB248" s="2"/>
      <c r="AC248" s="2"/>
      <c r="AD248" s="5"/>
      <c r="AE248" s="5"/>
      <c r="AF248" s="5"/>
      <c r="AG248" s="11"/>
      <c r="AH248" s="11"/>
      <c r="AI248" s="2"/>
      <c r="AJ248" s="2"/>
      <c r="AK248" s="14"/>
      <c r="AL248" s="2"/>
    </row>
    <row r="249" spans="2:38">
      <c r="B249" s="7"/>
      <c r="C249" s="11"/>
      <c r="D249" s="8"/>
      <c r="E249" s="8"/>
      <c r="F249" s="7"/>
      <c r="G249" s="7"/>
      <c r="H249" s="7"/>
      <c r="I249" s="7"/>
      <c r="J249" s="7"/>
      <c r="K249" s="7"/>
      <c r="L249" s="7"/>
      <c r="M249" s="7"/>
      <c r="N249" s="11"/>
      <c r="O249" s="7"/>
      <c r="P249" s="7"/>
      <c r="Q249" s="7"/>
      <c r="R249" s="7"/>
      <c r="S249" s="7"/>
      <c r="T249" s="2"/>
      <c r="U249" s="2"/>
      <c r="V249" s="2"/>
      <c r="W249" s="5"/>
      <c r="X249" s="5"/>
      <c r="Y249" s="5"/>
      <c r="Z249" s="11"/>
      <c r="AA249" s="11"/>
      <c r="AB249" s="2"/>
      <c r="AC249" s="2"/>
      <c r="AD249" s="5"/>
      <c r="AE249" s="5"/>
      <c r="AF249" s="5"/>
      <c r="AG249" s="11"/>
      <c r="AH249" s="11"/>
      <c r="AI249" s="2"/>
      <c r="AJ249" s="2"/>
      <c r="AK249" s="14"/>
      <c r="AL249" s="2"/>
    </row>
  </sheetData>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J47" sqref="J47"/>
    </sheetView>
  </sheetViews>
  <sheetFormatPr baseColWidth="10" defaultRowHeight="13" x14ac:dyDescent="0"/>
  <cols>
    <col min="1" max="1" width="24.7109375" customWidth="1"/>
    <col min="2" max="11" width="10.7109375" customWidth="1"/>
  </cols>
  <sheetData>
    <row r="1" spans="1:11" s="10" customFormat="1" ht="52" customHeight="1">
      <c r="A1" s="10" t="s">
        <v>122</v>
      </c>
      <c r="B1" s="10" t="s">
        <v>306</v>
      </c>
      <c r="C1" s="10" t="s">
        <v>49</v>
      </c>
      <c r="D1" s="10" t="s">
        <v>50</v>
      </c>
      <c r="E1" s="10" t="s">
        <v>307</v>
      </c>
      <c r="F1" s="10" t="s">
        <v>309</v>
      </c>
      <c r="G1" s="10" t="s">
        <v>308</v>
      </c>
      <c r="H1" s="10" t="s">
        <v>310</v>
      </c>
      <c r="I1" s="10" t="s">
        <v>311</v>
      </c>
      <c r="J1" s="10" t="s">
        <v>312</v>
      </c>
      <c r="K1" s="10" t="s">
        <v>313</v>
      </c>
    </row>
    <row r="2" spans="1:11">
      <c r="A2" t="s">
        <v>123</v>
      </c>
      <c r="B2" s="9">
        <v>0</v>
      </c>
      <c r="C2" s="9">
        <f t="shared" ref="C2:C22" si="0">$A$13+$B2*($A$15-$A$13)</f>
        <v>0.7</v>
      </c>
      <c r="D2" s="2">
        <f t="shared" ref="D2:D22" si="1">$A$17+$B2*($A$19-$A$17)</f>
        <v>0.11700000000000001</v>
      </c>
      <c r="E2" s="9">
        <f t="shared" ref="E2:E22" si="2">$A$3/(1+$B2*$A$21)</f>
        <v>3.5</v>
      </c>
      <c r="F2" s="9">
        <f>$E2*($A$5-$D2)/($D2-$A$7)</f>
        <v>0</v>
      </c>
      <c r="G2" s="9">
        <f>E2+F2</f>
        <v>3.5</v>
      </c>
      <c r="H2" s="9">
        <f>$E2*($A$5-$D2)/($D2-$A$9)</f>
        <v>0</v>
      </c>
      <c r="I2" s="9">
        <f>$E2+H2</f>
        <v>3.5</v>
      </c>
      <c r="J2" s="9">
        <f>$E2*($A$5-$D2)/($D2-$A$11)</f>
        <v>0</v>
      </c>
      <c r="K2" s="9">
        <f>$E2+J2</f>
        <v>3.5</v>
      </c>
    </row>
    <row r="3" spans="1:11">
      <c r="A3">
        <v>3.5</v>
      </c>
      <c r="B3" s="9">
        <f>B2+0.05</f>
        <v>0.05</v>
      </c>
      <c r="C3" s="9">
        <f t="shared" si="0"/>
        <v>0.875</v>
      </c>
      <c r="D3" s="2">
        <f t="shared" si="1"/>
        <v>0.11763000000000001</v>
      </c>
      <c r="E3" s="9">
        <f t="shared" si="2"/>
        <v>3.4653465346534653</v>
      </c>
      <c r="F3" s="9">
        <f>$E3*($A$5-$D3)/($D3-$A$7)</f>
        <v>6.7444186494646396E-2</v>
      </c>
      <c r="G3" s="9">
        <f t="shared" ref="G3:G22" si="3">E3+F3</f>
        <v>3.5327907211481118</v>
      </c>
      <c r="H3" s="9">
        <f t="shared" ref="H3:H22" si="4">$E3*($A$5-$D3)/($D3-$A$9)</f>
        <v>9.7593576970572304E-2</v>
      </c>
      <c r="I3" s="9">
        <f t="shared" ref="I3:K22" si="5">$E3+H3</f>
        <v>3.5629401116240378</v>
      </c>
      <c r="J3" s="9">
        <f t="shared" ref="J3:J22" si="6">$E3*($A$5-$D3)/($D3-$A$11)</f>
        <v>0.12568614374390921</v>
      </c>
      <c r="K3" s="9">
        <f t="shared" si="5"/>
        <v>3.5910326783973745</v>
      </c>
    </row>
    <row r="4" spans="1:11">
      <c r="A4" t="s">
        <v>70</v>
      </c>
      <c r="B4" s="9">
        <f t="shared" ref="B4:B22" si="7">B3+0.05</f>
        <v>0.1</v>
      </c>
      <c r="C4" s="9">
        <f t="shared" si="0"/>
        <v>1.05</v>
      </c>
      <c r="D4" s="2">
        <f t="shared" si="1"/>
        <v>0.11826</v>
      </c>
      <c r="E4" s="9">
        <f t="shared" si="2"/>
        <v>3.4313725490196076</v>
      </c>
      <c r="F4" s="9">
        <f t="shared" ref="F4:F22" si="8">$E4*($A$5-$D4)/($D4-$A$7)</f>
        <v>0.13621705771155318</v>
      </c>
      <c r="G4" s="9">
        <f t="shared" si="3"/>
        <v>3.5675896067311608</v>
      </c>
      <c r="H4" s="9">
        <f t="shared" si="4"/>
        <v>0.19887439796525735</v>
      </c>
      <c r="I4" s="9">
        <f t="shared" si="5"/>
        <v>3.6302469469848648</v>
      </c>
      <c r="J4" s="9">
        <f t="shared" si="6"/>
        <v>0.25827535315201289</v>
      </c>
      <c r="K4" s="9">
        <f t="shared" si="5"/>
        <v>3.6896479021716204</v>
      </c>
    </row>
    <row r="5" spans="1:11">
      <c r="A5">
        <v>0.11700000000000001</v>
      </c>
      <c r="B5" s="9">
        <f t="shared" si="7"/>
        <v>0.15000000000000002</v>
      </c>
      <c r="C5" s="9">
        <f t="shared" si="0"/>
        <v>1.2250000000000001</v>
      </c>
      <c r="D5" s="2">
        <f t="shared" si="1"/>
        <v>0.11889000000000001</v>
      </c>
      <c r="E5" s="9">
        <f t="shared" si="2"/>
        <v>3.3980582524271843</v>
      </c>
      <c r="F5" s="9">
        <f t="shared" si="8"/>
        <v>0.20643941167108296</v>
      </c>
      <c r="G5" s="9">
        <f t="shared" si="3"/>
        <v>3.6044976640982673</v>
      </c>
      <c r="H5" s="9">
        <f t="shared" si="4"/>
        <v>0.30423164836984307</v>
      </c>
      <c r="I5" s="9">
        <f t="shared" si="5"/>
        <v>3.7022899007970276</v>
      </c>
      <c r="J5" s="9">
        <f t="shared" si="6"/>
        <v>0.39865487877637418</v>
      </c>
      <c r="K5" s="9">
        <f t="shared" si="5"/>
        <v>3.7967131312035587</v>
      </c>
    </row>
    <row r="6" spans="1:11">
      <c r="A6" t="s">
        <v>124</v>
      </c>
      <c r="B6" s="9">
        <f t="shared" si="7"/>
        <v>0.2</v>
      </c>
      <c r="C6" s="9">
        <f t="shared" si="0"/>
        <v>1.4</v>
      </c>
      <c r="D6" s="2">
        <f t="shared" si="1"/>
        <v>0.11952</v>
      </c>
      <c r="E6" s="9">
        <f t="shared" si="2"/>
        <v>3.3653846153846154</v>
      </c>
      <c r="F6" s="9">
        <f t="shared" si="8"/>
        <v>0.27824046032707395</v>
      </c>
      <c r="G6" s="9">
        <f t="shared" si="3"/>
        <v>3.6436250757116895</v>
      </c>
      <c r="H6" s="9">
        <f t="shared" si="4"/>
        <v>0.41410006009615269</v>
      </c>
      <c r="I6" s="9">
        <f t="shared" si="5"/>
        <v>3.7794846754807683</v>
      </c>
      <c r="J6" s="9">
        <f t="shared" si="6"/>
        <v>0.54785330948121491</v>
      </c>
      <c r="K6" s="9">
        <f t="shared" si="5"/>
        <v>3.9132379248658302</v>
      </c>
    </row>
    <row r="7" spans="1:11">
      <c r="A7">
        <v>0.15</v>
      </c>
      <c r="B7" s="9">
        <f t="shared" si="7"/>
        <v>0.25</v>
      </c>
      <c r="C7" s="9">
        <f t="shared" si="0"/>
        <v>1.575</v>
      </c>
      <c r="D7" s="2">
        <f t="shared" si="1"/>
        <v>0.12015000000000001</v>
      </c>
      <c r="E7" s="9">
        <f t="shared" si="2"/>
        <v>3.333333333333333</v>
      </c>
      <c r="F7" s="9">
        <f t="shared" si="8"/>
        <v>0.35175879396984938</v>
      </c>
      <c r="G7" s="9">
        <f t="shared" si="3"/>
        <v>3.6850921273031823</v>
      </c>
      <c r="H7" s="9">
        <f t="shared" si="4"/>
        <v>0.52896725440806025</v>
      </c>
      <c r="I7" s="9">
        <f t="shared" si="5"/>
        <v>3.8623005877413932</v>
      </c>
      <c r="J7" s="9">
        <f t="shared" si="6"/>
        <v>0.70707070707070685</v>
      </c>
      <c r="K7" s="9">
        <f t="shared" si="5"/>
        <v>4.0404040404040398</v>
      </c>
    </row>
    <row r="8" spans="1:11">
      <c r="A8" t="s">
        <v>125</v>
      </c>
      <c r="B8" s="9">
        <f t="shared" si="7"/>
        <v>0.3</v>
      </c>
      <c r="C8" s="9">
        <f t="shared" si="0"/>
        <v>1.75</v>
      </c>
      <c r="D8" s="2">
        <f t="shared" si="1"/>
        <v>0.12078</v>
      </c>
      <c r="E8" s="9">
        <f t="shared" si="2"/>
        <v>3.3018867924528301</v>
      </c>
      <c r="F8" s="9">
        <f t="shared" si="8"/>
        <v>0.42714346596412295</v>
      </c>
      <c r="G8" s="9">
        <f t="shared" si="3"/>
        <v>3.729030258416953</v>
      </c>
      <c r="H8" s="9">
        <f t="shared" si="4"/>
        <v>0.64938252213692305</v>
      </c>
      <c r="I8" s="9">
        <f t="shared" si="5"/>
        <v>3.9512693145897533</v>
      </c>
      <c r="J8" s="9">
        <f t="shared" si="6"/>
        <v>0.87771674229758523</v>
      </c>
      <c r="K8" s="9">
        <f t="shared" si="5"/>
        <v>4.1796035347504157</v>
      </c>
    </row>
    <row r="9" spans="1:11">
      <c r="A9">
        <v>0.14000000000000001</v>
      </c>
      <c r="B9" s="9">
        <f t="shared" si="7"/>
        <v>0.35</v>
      </c>
      <c r="C9" s="9">
        <f t="shared" si="0"/>
        <v>1.9249999999999998</v>
      </c>
      <c r="D9" s="2">
        <f t="shared" si="1"/>
        <v>0.12141</v>
      </c>
      <c r="E9" s="9">
        <f t="shared" si="2"/>
        <v>3.2710280373831773</v>
      </c>
      <c r="F9" s="9">
        <f t="shared" si="8"/>
        <v>0.50455521667925174</v>
      </c>
      <c r="G9" s="9">
        <f t="shared" si="3"/>
        <v>3.775583254062429</v>
      </c>
      <c r="H9" s="9">
        <f t="shared" si="4"/>
        <v>0.77596738272511012</v>
      </c>
      <c r="I9" s="9">
        <f t="shared" si="5"/>
        <v>4.0469954201082876</v>
      </c>
      <c r="J9" s="9">
        <f t="shared" si="6"/>
        <v>1.0614594293495068</v>
      </c>
      <c r="K9" s="9">
        <f t="shared" si="5"/>
        <v>4.332487466732684</v>
      </c>
    </row>
    <row r="10" spans="1:11">
      <c r="A10" t="s">
        <v>126</v>
      </c>
      <c r="B10" s="9">
        <f t="shared" si="7"/>
        <v>0.39999999999999997</v>
      </c>
      <c r="C10" s="9">
        <f t="shared" si="0"/>
        <v>2.0999999999999996</v>
      </c>
      <c r="D10" s="2">
        <f t="shared" si="1"/>
        <v>0.12204</v>
      </c>
      <c r="E10" s="9">
        <f t="shared" si="2"/>
        <v>3.2407407407407405</v>
      </c>
      <c r="F10" s="9">
        <f t="shared" si="8"/>
        <v>0.58416785884596911</v>
      </c>
      <c r="G10" s="9">
        <f t="shared" si="3"/>
        <v>3.8249085995867098</v>
      </c>
      <c r="H10" s="9">
        <f t="shared" si="4"/>
        <v>0.90942835931699784</v>
      </c>
      <c r="I10" s="9">
        <f t="shared" si="5"/>
        <v>4.1501691000577381</v>
      </c>
      <c r="J10" s="9">
        <f t="shared" si="6"/>
        <v>1.2602880658436173</v>
      </c>
      <c r="K10" s="9">
        <f t="shared" si="5"/>
        <v>4.5010288065843582</v>
      </c>
    </row>
    <row r="11" spans="1:11">
      <c r="A11">
        <v>0.13500000000000001</v>
      </c>
      <c r="B11" s="9">
        <f t="shared" si="7"/>
        <v>0.44999999999999996</v>
      </c>
      <c r="C11" s="9">
        <f t="shared" si="0"/>
        <v>2.2749999999999995</v>
      </c>
      <c r="D11" s="2">
        <f t="shared" si="1"/>
        <v>0.12267</v>
      </c>
      <c r="E11" s="9">
        <f t="shared" si="2"/>
        <v>3.2110091743119265</v>
      </c>
      <c r="F11" s="9">
        <f t="shared" si="8"/>
        <v>0.66616985065307754</v>
      </c>
      <c r="G11" s="9">
        <f t="shared" si="3"/>
        <v>3.8771790249650042</v>
      </c>
      <c r="H11" s="9">
        <f t="shared" si="4"/>
        <v>1.0505725342382337</v>
      </c>
      <c r="I11" s="9">
        <f t="shared" si="5"/>
        <v>4.2615817085501604</v>
      </c>
      <c r="J11" s="9">
        <f t="shared" si="6"/>
        <v>1.4765954597200805</v>
      </c>
      <c r="K11" s="9">
        <f t="shared" si="5"/>
        <v>4.6876046340320068</v>
      </c>
    </row>
    <row r="12" spans="1:11">
      <c r="A12" t="s">
        <v>71</v>
      </c>
      <c r="B12" s="9">
        <f t="shared" si="7"/>
        <v>0.49999999999999994</v>
      </c>
      <c r="C12" s="9">
        <f t="shared" si="0"/>
        <v>2.4499999999999997</v>
      </c>
      <c r="D12" s="2">
        <f t="shared" si="1"/>
        <v>0.12329999999999999</v>
      </c>
      <c r="E12" s="9">
        <f t="shared" si="2"/>
        <v>3.1818181818181817</v>
      </c>
      <c r="F12" s="9">
        <f t="shared" si="8"/>
        <v>0.75076608784473786</v>
      </c>
      <c r="G12" s="9">
        <f t="shared" si="3"/>
        <v>3.9325842696629194</v>
      </c>
      <c r="H12" s="9">
        <f t="shared" si="4"/>
        <v>1.200326619488292</v>
      </c>
      <c r="I12" s="9">
        <f t="shared" si="5"/>
        <v>4.3821448013064739</v>
      </c>
      <c r="J12" s="9">
        <f t="shared" si="6"/>
        <v>1.7132867132867071</v>
      </c>
      <c r="K12" s="9">
        <f t="shared" si="5"/>
        <v>4.8951048951048888</v>
      </c>
    </row>
    <row r="13" spans="1:11">
      <c r="A13">
        <v>0.7</v>
      </c>
      <c r="B13" s="9">
        <f t="shared" si="7"/>
        <v>0.54999999999999993</v>
      </c>
      <c r="C13" s="9">
        <f t="shared" si="0"/>
        <v>2.625</v>
      </c>
      <c r="D13" s="2">
        <f t="shared" si="1"/>
        <v>0.12393</v>
      </c>
      <c r="E13" s="9">
        <f t="shared" si="2"/>
        <v>3.1531531531531534</v>
      </c>
      <c r="F13" s="9">
        <f t="shared" si="8"/>
        <v>0.83817995210400198</v>
      </c>
      <c r="G13" s="9">
        <f t="shared" si="3"/>
        <v>3.9913331052571555</v>
      </c>
      <c r="H13" s="9">
        <f t="shared" si="4"/>
        <v>1.3597605072402805</v>
      </c>
      <c r="I13" s="9">
        <f t="shared" si="5"/>
        <v>4.5129136603934334</v>
      </c>
      <c r="J13" s="9">
        <f t="shared" si="6"/>
        <v>1.973925144656848</v>
      </c>
      <c r="K13" s="9">
        <f t="shared" si="5"/>
        <v>5.1270782978100016</v>
      </c>
    </row>
    <row r="14" spans="1:11">
      <c r="A14" t="s">
        <v>304</v>
      </c>
      <c r="B14" s="9">
        <f t="shared" si="7"/>
        <v>0.6</v>
      </c>
      <c r="C14" s="9">
        <f t="shared" si="0"/>
        <v>2.8</v>
      </c>
      <c r="D14" s="2">
        <f t="shared" si="1"/>
        <v>0.12456</v>
      </c>
      <c r="E14" s="9">
        <f t="shared" si="2"/>
        <v>3.1249999999999996</v>
      </c>
      <c r="F14" s="9">
        <f t="shared" si="8"/>
        <v>0.92865566037735847</v>
      </c>
      <c r="G14" s="9">
        <f t="shared" si="3"/>
        <v>4.0536556603773581</v>
      </c>
      <c r="H14" s="9">
        <f t="shared" si="4"/>
        <v>1.5301165803108792</v>
      </c>
      <c r="I14" s="9">
        <f t="shared" si="5"/>
        <v>4.6551165803108789</v>
      </c>
      <c r="J14" s="9">
        <f t="shared" si="6"/>
        <v>2.2629310344827567</v>
      </c>
      <c r="K14" s="9">
        <f t="shared" si="5"/>
        <v>5.3879310344827562</v>
      </c>
    </row>
    <row r="15" spans="1:11">
      <c r="A15">
        <v>4.2</v>
      </c>
      <c r="B15" s="9">
        <f t="shared" si="7"/>
        <v>0.65</v>
      </c>
      <c r="C15" s="9">
        <f t="shared" si="0"/>
        <v>2.9749999999999996</v>
      </c>
      <c r="D15" s="2">
        <f t="shared" si="1"/>
        <v>0.12519</v>
      </c>
      <c r="E15" s="9">
        <f t="shared" si="2"/>
        <v>3.0973451327433632</v>
      </c>
      <c r="F15" s="9">
        <f t="shared" si="8"/>
        <v>1.0224609688499844</v>
      </c>
      <c r="G15" s="9">
        <f t="shared" si="3"/>
        <v>4.1198061015933476</v>
      </c>
      <c r="H15" s="9">
        <f t="shared" si="4"/>
        <v>1.7128464981207348</v>
      </c>
      <c r="I15" s="9">
        <f t="shared" si="5"/>
        <v>4.8101916308640984</v>
      </c>
      <c r="J15" s="9">
        <f t="shared" si="6"/>
        <v>2.5858569456848195</v>
      </c>
      <c r="K15" s="9">
        <f t="shared" si="5"/>
        <v>5.6832020784281827</v>
      </c>
    </row>
    <row r="16" spans="1:11">
      <c r="A16" t="s">
        <v>70</v>
      </c>
      <c r="B16" s="9">
        <f t="shared" si="7"/>
        <v>0.70000000000000007</v>
      </c>
      <c r="C16" s="9">
        <f t="shared" si="0"/>
        <v>3.1500000000000004</v>
      </c>
      <c r="D16" s="2">
        <f t="shared" si="1"/>
        <v>0.12581999999999999</v>
      </c>
      <c r="E16" s="9">
        <f t="shared" si="2"/>
        <v>3.070175438596491</v>
      </c>
      <c r="F16" s="9">
        <f t="shared" si="8"/>
        <v>1.119890296460752</v>
      </c>
      <c r="G16" s="9">
        <f t="shared" si="3"/>
        <v>4.1900657350572432</v>
      </c>
      <c r="H16" s="9">
        <f t="shared" si="4"/>
        <v>1.9096577833865263</v>
      </c>
      <c r="I16" s="9">
        <f t="shared" si="5"/>
        <v>4.979833221983017</v>
      </c>
      <c r="J16" s="9">
        <f t="shared" si="6"/>
        <v>2.949776401788772</v>
      </c>
      <c r="K16" s="9">
        <f t="shared" si="5"/>
        <v>6.0199518403852625</v>
      </c>
    </row>
    <row r="17" spans="1:11">
      <c r="A17">
        <v>0.11700000000000001</v>
      </c>
      <c r="B17" s="9">
        <f t="shared" si="7"/>
        <v>0.75000000000000011</v>
      </c>
      <c r="C17" s="9">
        <f t="shared" si="0"/>
        <v>3.3250000000000002</v>
      </c>
      <c r="D17" s="2">
        <f t="shared" si="1"/>
        <v>0.12645000000000001</v>
      </c>
      <c r="E17" s="9">
        <f t="shared" si="2"/>
        <v>3.0434782608695654</v>
      </c>
      <c r="F17" s="9">
        <f t="shared" si="8"/>
        <v>1.2212683467183612</v>
      </c>
      <c r="G17" s="9">
        <f t="shared" si="3"/>
        <v>4.2647466075879263</v>
      </c>
      <c r="H17" s="9">
        <f t="shared" si="4"/>
        <v>2.1225733996470391</v>
      </c>
      <c r="I17" s="9">
        <f t="shared" si="5"/>
        <v>5.1660516605166045</v>
      </c>
      <c r="J17" s="9">
        <f t="shared" si="6"/>
        <v>3.3638443935926765</v>
      </c>
      <c r="K17" s="9">
        <f t="shared" si="5"/>
        <v>6.4073226544622415</v>
      </c>
    </row>
    <row r="18" spans="1:11">
      <c r="A18" t="s">
        <v>305</v>
      </c>
      <c r="B18" s="9">
        <f t="shared" si="7"/>
        <v>0.80000000000000016</v>
      </c>
      <c r="C18" s="9">
        <f t="shared" si="0"/>
        <v>3.5000000000000009</v>
      </c>
      <c r="D18" s="2">
        <f t="shared" si="1"/>
        <v>0.12708</v>
      </c>
      <c r="E18" s="9">
        <f t="shared" si="2"/>
        <v>3.0172413793103443</v>
      </c>
      <c r="F18" s="9">
        <f t="shared" si="8"/>
        <v>1.3269543238851766</v>
      </c>
      <c r="G18" s="9">
        <f t="shared" si="3"/>
        <v>4.3441957031955205</v>
      </c>
      <c r="H18" s="9">
        <f t="shared" si="4"/>
        <v>2.3540087541368582</v>
      </c>
      <c r="I18" s="9">
        <f t="shared" si="5"/>
        <v>5.3712501334472025</v>
      </c>
      <c r="J18" s="9">
        <f t="shared" si="6"/>
        <v>3.8401253918495208</v>
      </c>
      <c r="K18" s="9">
        <f t="shared" si="5"/>
        <v>6.8573667711598656</v>
      </c>
    </row>
    <row r="19" spans="1:11">
      <c r="A19">
        <v>0.12959999999999999</v>
      </c>
      <c r="B19" s="9">
        <f t="shared" si="7"/>
        <v>0.8500000000000002</v>
      </c>
      <c r="C19" s="9">
        <f t="shared" si="0"/>
        <v>3.6750000000000007</v>
      </c>
      <c r="D19" s="2">
        <f t="shared" si="1"/>
        <v>0.12770999999999999</v>
      </c>
      <c r="E19" s="9">
        <f t="shared" si="2"/>
        <v>2.9914529914529915</v>
      </c>
      <c r="F19" s="9">
        <f t="shared" si="8"/>
        <v>1.4373468613037901</v>
      </c>
      <c r="G19" s="9">
        <f t="shared" si="3"/>
        <v>4.4287998527567813</v>
      </c>
      <c r="H19" s="9">
        <f t="shared" si="4"/>
        <v>2.606872379044868</v>
      </c>
      <c r="I19" s="9">
        <f t="shared" si="5"/>
        <v>5.5983253704978591</v>
      </c>
      <c r="J19" s="9">
        <f t="shared" si="6"/>
        <v>4.3948506911469689</v>
      </c>
      <c r="K19" s="9">
        <f t="shared" si="5"/>
        <v>7.3863036825999604</v>
      </c>
    </row>
    <row r="20" spans="1:11">
      <c r="A20" t="s">
        <v>320</v>
      </c>
      <c r="B20" s="9">
        <f t="shared" si="7"/>
        <v>0.90000000000000024</v>
      </c>
      <c r="C20" s="9">
        <f t="shared" si="0"/>
        <v>3.8500000000000005</v>
      </c>
      <c r="D20" s="2">
        <f t="shared" si="1"/>
        <v>0.12834000000000001</v>
      </c>
      <c r="E20" s="9">
        <f t="shared" si="2"/>
        <v>2.9661016949152539</v>
      </c>
      <c r="F20" s="9">
        <f t="shared" si="8"/>
        <v>1.5528898070331953</v>
      </c>
      <c r="G20" s="9">
        <f t="shared" si="3"/>
        <v>4.5189915019484488</v>
      </c>
      <c r="H20" s="9">
        <f t="shared" si="4"/>
        <v>2.8846992470273567</v>
      </c>
      <c r="I20" s="9">
        <f t="shared" si="5"/>
        <v>5.8508009419426106</v>
      </c>
      <c r="J20" s="9">
        <f t="shared" si="6"/>
        <v>5.0503893724232718</v>
      </c>
      <c r="K20" s="9">
        <f t="shared" si="5"/>
        <v>8.0164910673385261</v>
      </c>
    </row>
    <row r="21" spans="1:11">
      <c r="A21">
        <v>0.2</v>
      </c>
      <c r="B21" s="9">
        <f t="shared" si="7"/>
        <v>0.95000000000000029</v>
      </c>
      <c r="C21" s="9">
        <f t="shared" si="0"/>
        <v>4.0250000000000012</v>
      </c>
      <c r="D21" s="2">
        <f t="shared" si="1"/>
        <v>0.12897</v>
      </c>
      <c r="E21" s="9">
        <f t="shared" si="2"/>
        <v>2.9411764705882355</v>
      </c>
      <c r="F21" s="9">
        <f t="shared" si="8"/>
        <v>1.6740790467399513</v>
      </c>
      <c r="G21" s="9">
        <f t="shared" si="3"/>
        <v>4.6152555173281868</v>
      </c>
      <c r="H21" s="9">
        <f t="shared" si="4"/>
        <v>3.1918297690789776</v>
      </c>
      <c r="I21" s="9">
        <f t="shared" si="5"/>
        <v>6.1330062396672131</v>
      </c>
      <c r="J21" s="9">
        <f t="shared" si="6"/>
        <v>5.8384547848990245</v>
      </c>
      <c r="K21" s="9">
        <f t="shared" si="5"/>
        <v>8.77963125548726</v>
      </c>
    </row>
    <row r="22" spans="1:11">
      <c r="B22" s="9">
        <f t="shared" si="7"/>
        <v>1.0000000000000002</v>
      </c>
      <c r="C22" s="9">
        <f t="shared" si="0"/>
        <v>4.2000000000000011</v>
      </c>
      <c r="D22" s="2">
        <f t="shared" si="1"/>
        <v>0.12959999999999999</v>
      </c>
      <c r="E22" s="9">
        <f t="shared" si="2"/>
        <v>2.9166666666666661</v>
      </c>
      <c r="F22" s="9">
        <f t="shared" si="8"/>
        <v>1.8014705882352915</v>
      </c>
      <c r="G22" s="9">
        <f t="shared" si="3"/>
        <v>4.7181372549019578</v>
      </c>
      <c r="H22" s="9">
        <f t="shared" si="4"/>
        <v>3.5336538461538343</v>
      </c>
      <c r="I22" s="9">
        <f t="shared" si="5"/>
        <v>6.4503205128205003</v>
      </c>
      <c r="J22" s="9">
        <f t="shared" si="6"/>
        <v>6.805555555555526</v>
      </c>
      <c r="K22" s="9">
        <f t="shared" si="5"/>
        <v>9.722222222222193</v>
      </c>
    </row>
    <row r="25" spans="1:11">
      <c r="A25" s="32" t="s">
        <v>321</v>
      </c>
    </row>
    <row r="26" spans="1:11">
      <c r="A26" t="s">
        <v>327</v>
      </c>
    </row>
    <row r="30" spans="1:11">
      <c r="A30" s="32" t="s">
        <v>322</v>
      </c>
    </row>
    <row r="31" spans="1:11">
      <c r="A31" t="s">
        <v>324</v>
      </c>
    </row>
    <row r="32" spans="1:11">
      <c r="A32" t="s">
        <v>323</v>
      </c>
    </row>
    <row r="33" spans="1:1">
      <c r="A33" t="s">
        <v>325</v>
      </c>
    </row>
    <row r="34" spans="1:1">
      <c r="A34" t="s">
        <v>326</v>
      </c>
    </row>
    <row r="35" spans="1:1">
      <c r="A35" t="s">
        <v>328</v>
      </c>
    </row>
  </sheetData>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Melt percolation model</vt:lpstr>
      <vt:lpstr>Model Explanations</vt:lpstr>
      <vt:lpstr>Best parameters</vt:lpstr>
      <vt:lpstr>Non-modal partial melting</vt:lpstr>
      <vt:lpstr>Radiogenic Os addition</vt:lpstr>
    </vt:vector>
  </TitlesOfParts>
  <Company>CNRS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CRPG</dc:creator>
  <cp:lastModifiedBy>CRPG</cp:lastModifiedBy>
  <dcterms:created xsi:type="dcterms:W3CDTF">2017-07-10T08:38:33Z</dcterms:created>
  <dcterms:modified xsi:type="dcterms:W3CDTF">2020-10-09T16:24:45Z</dcterms:modified>
</cp:coreProperties>
</file>