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120" yWindow="-120" windowWidth="29040" windowHeight="15840" firstSheet="4" activeTab="8"/>
  </bookViews>
  <sheets>
    <sheet name="Excel Table S1" sheetId="6" r:id="rId1"/>
    <sheet name="Excel Table S2" sheetId="7" r:id="rId2"/>
    <sheet name="Excel Table S3" sheetId="8" r:id="rId3"/>
    <sheet name="Excel Table S4" sheetId="5" r:id="rId4"/>
    <sheet name="Excel Table S5" sheetId="2" r:id="rId5"/>
    <sheet name="Excel Table S6" sheetId="3" r:id="rId6"/>
    <sheet name="Excel Table S7" sheetId="4" r:id="rId7"/>
    <sheet name="Excel Table S8" sheetId="1" r:id="rId8"/>
    <sheet name="Excel Table S9" sheetId="9" r:id="rId9"/>
    <sheet name="Feuil1" sheetId="10" r:id="rId10"/>
  </sheets>
  <externalReferences>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7" i="9" l="1"/>
  <c r="J7" i="9"/>
  <c r="I7" i="9"/>
  <c r="H7" i="9"/>
  <c r="G7" i="9"/>
  <c r="F7" i="9"/>
  <c r="E7" i="9"/>
  <c r="D7" i="9"/>
  <c r="C7" i="9"/>
  <c r="B7" i="9"/>
  <c r="K6" i="9"/>
  <c r="J6" i="9"/>
  <c r="I6" i="9"/>
  <c r="H6" i="9"/>
  <c r="G6" i="9"/>
  <c r="F6" i="9"/>
  <c r="E6" i="9"/>
  <c r="D6" i="9"/>
  <c r="C6" i="9"/>
  <c r="B6" i="9"/>
  <c r="K5" i="9"/>
  <c r="J5" i="9"/>
  <c r="I5" i="9"/>
  <c r="H5" i="9"/>
  <c r="G5" i="9"/>
  <c r="F5" i="9"/>
  <c r="E5" i="9"/>
  <c r="D5" i="9"/>
  <c r="C5" i="9"/>
  <c r="B5" i="9"/>
  <c r="K4" i="9"/>
  <c r="J4" i="9"/>
  <c r="I4" i="9"/>
  <c r="H4" i="9"/>
  <c r="G4" i="9"/>
  <c r="F4" i="9"/>
  <c r="E4" i="9"/>
  <c r="D4" i="9"/>
  <c r="C4" i="9"/>
  <c r="B4" i="9"/>
  <c r="J19" i="7"/>
  <c r="G19" i="8" s="1"/>
  <c r="H19" i="8"/>
  <c r="F19" i="8"/>
  <c r="K19" i="7"/>
  <c r="E19" i="8"/>
  <c r="B19" i="8"/>
  <c r="J18" i="7"/>
  <c r="G18" i="8" s="1"/>
  <c r="H18" i="8"/>
  <c r="K18" i="7"/>
  <c r="E18" i="8" s="1"/>
  <c r="D18" i="8"/>
  <c r="C18" i="8"/>
  <c r="B18" i="8"/>
  <c r="J17" i="7"/>
  <c r="D17" i="8" s="1"/>
  <c r="F17" i="8"/>
  <c r="B17" i="8"/>
  <c r="J16" i="7"/>
  <c r="H16" i="8" s="1"/>
  <c r="G16" i="8"/>
  <c r="K16" i="7"/>
  <c r="E16" i="8" s="1"/>
  <c r="D16" i="8"/>
  <c r="C16" i="8"/>
  <c r="B16" i="8"/>
  <c r="J15" i="7"/>
  <c r="G15" i="8" s="1"/>
  <c r="H15" i="8"/>
  <c r="F15" i="8"/>
  <c r="K15" i="7"/>
  <c r="E15" i="8" s="1"/>
  <c r="D15" i="8"/>
  <c r="C15" i="8"/>
  <c r="B15" i="8"/>
  <c r="J14" i="7"/>
  <c r="F14" i="8" s="1"/>
  <c r="B14" i="8"/>
  <c r="J13" i="7"/>
  <c r="H13" i="8"/>
  <c r="G13" i="8"/>
  <c r="F13" i="8"/>
  <c r="K13" i="7"/>
  <c r="E13" i="8" s="1"/>
  <c r="D13" i="8"/>
  <c r="C13" i="8"/>
  <c r="B13" i="8"/>
  <c r="J12" i="7"/>
  <c r="H12" i="8" s="1"/>
  <c r="D12" i="8"/>
  <c r="B12" i="8"/>
  <c r="J11" i="7"/>
  <c r="H11" i="8" s="1"/>
  <c r="G11" i="8"/>
  <c r="C11" i="8"/>
  <c r="B11" i="8"/>
  <c r="J10" i="7"/>
  <c r="H10" i="8"/>
  <c r="G10" i="8"/>
  <c r="F10" i="8"/>
  <c r="K10" i="7"/>
  <c r="E10" i="8" s="1"/>
  <c r="D10" i="8"/>
  <c r="C10" i="8"/>
  <c r="B10" i="8"/>
  <c r="J9" i="7"/>
  <c r="D9" i="8" s="1"/>
  <c r="F9" i="8"/>
  <c r="B9" i="8"/>
  <c r="J8" i="7"/>
  <c r="D8" i="8" s="1"/>
  <c r="G8" i="8"/>
  <c r="K8" i="7"/>
  <c r="E8" i="8" s="1"/>
  <c r="C8" i="8"/>
  <c r="B8" i="8"/>
  <c r="J7" i="7"/>
  <c r="G7" i="8" s="1"/>
  <c r="H7" i="8"/>
  <c r="F7" i="8"/>
  <c r="K7" i="7"/>
  <c r="E7" i="8" s="1"/>
  <c r="D7" i="8"/>
  <c r="C7" i="8"/>
  <c r="B7" i="8"/>
  <c r="J6" i="7"/>
  <c r="F6" i="8" s="1"/>
  <c r="J5" i="7"/>
  <c r="H5" i="8"/>
  <c r="G5" i="8"/>
  <c r="F5" i="8"/>
  <c r="K5" i="7"/>
  <c r="E5" i="8" s="1"/>
  <c r="D5" i="8"/>
  <c r="C5" i="8"/>
  <c r="B5" i="8"/>
  <c r="I4" i="7"/>
  <c r="I20" i="7" s="1"/>
  <c r="C4" i="7"/>
  <c r="D4" i="7"/>
  <c r="E4" i="7"/>
  <c r="F4" i="7"/>
  <c r="G4" i="7"/>
  <c r="H4" i="7"/>
  <c r="B4" i="7"/>
  <c r="B20" i="7" s="1"/>
  <c r="C20" i="7"/>
  <c r="D20" i="7"/>
  <c r="E20" i="7"/>
  <c r="F20" i="7"/>
  <c r="G20" i="7"/>
  <c r="H20" i="7"/>
  <c r="B19" i="5"/>
  <c r="K7" i="1"/>
  <c r="J7" i="1"/>
  <c r="I7" i="1"/>
  <c r="H7" i="1"/>
  <c r="G7" i="1"/>
  <c r="F7" i="1"/>
  <c r="E7" i="1"/>
  <c r="D7" i="1"/>
  <c r="C7" i="1"/>
  <c r="B7" i="1"/>
  <c r="K6" i="1"/>
  <c r="J6" i="1"/>
  <c r="I6" i="1"/>
  <c r="H6" i="1"/>
  <c r="G6" i="1"/>
  <c r="F6" i="1"/>
  <c r="E6" i="1"/>
  <c r="D6" i="1"/>
  <c r="C6" i="1"/>
  <c r="B6" i="1"/>
  <c r="K5" i="1"/>
  <c r="J5" i="1"/>
  <c r="I5" i="1"/>
  <c r="H5" i="1"/>
  <c r="G5" i="1"/>
  <c r="F5" i="1"/>
  <c r="E5" i="1"/>
  <c r="D5" i="1"/>
  <c r="C5" i="1"/>
  <c r="B5" i="1"/>
  <c r="K4" i="1"/>
  <c r="J4" i="1"/>
  <c r="I4" i="1"/>
  <c r="H4" i="1"/>
  <c r="G4" i="1"/>
  <c r="F4" i="1"/>
  <c r="E4" i="1"/>
  <c r="D4" i="1"/>
  <c r="C4" i="1"/>
  <c r="B4" i="1"/>
  <c r="C4" i="8" l="1"/>
  <c r="J20" i="7"/>
  <c r="K20" i="7" s="1"/>
  <c r="G6" i="8"/>
  <c r="G14" i="8"/>
  <c r="C19" i="8"/>
  <c r="J4" i="7"/>
  <c r="H6" i="8"/>
  <c r="F8" i="8"/>
  <c r="K9" i="7"/>
  <c r="E9" i="8" s="1"/>
  <c r="D11" i="8"/>
  <c r="C12" i="8"/>
  <c r="H14" i="8"/>
  <c r="F16" i="8"/>
  <c r="K17" i="7"/>
  <c r="E17" i="8" s="1"/>
  <c r="D19" i="8"/>
  <c r="B6" i="8"/>
  <c r="C6" i="8"/>
  <c r="H8" i="8"/>
  <c r="G9" i="8"/>
  <c r="K11" i="7"/>
  <c r="E11" i="8" s="1"/>
  <c r="C14" i="8"/>
  <c r="G17" i="8"/>
  <c r="F18" i="8"/>
  <c r="D6" i="8"/>
  <c r="H9" i="8"/>
  <c r="F11" i="8"/>
  <c r="K12" i="7"/>
  <c r="E12" i="8" s="1"/>
  <c r="D14" i="8"/>
  <c r="H17" i="8"/>
  <c r="F12" i="8"/>
  <c r="K6" i="7"/>
  <c r="E6" i="8" s="1"/>
  <c r="C9" i="8"/>
  <c r="G12" i="8"/>
  <c r="K14" i="7"/>
  <c r="E14" i="8" s="1"/>
  <c r="C17" i="8"/>
  <c r="F4" i="8" l="1"/>
  <c r="K4" i="7"/>
  <c r="E4" i="8" s="1"/>
  <c r="D4" i="8"/>
  <c r="H4" i="8"/>
  <c r="B4" i="8"/>
  <c r="G4" i="8"/>
</calcChain>
</file>

<file path=xl/sharedStrings.xml><?xml version="1.0" encoding="utf-8"?>
<sst xmlns="http://schemas.openxmlformats.org/spreadsheetml/2006/main" count="371" uniqueCount="234">
  <si>
    <t xml:space="preserve">Mean </t>
  </si>
  <si>
    <t>Min</t>
  </si>
  <si>
    <t>P05</t>
  </si>
  <si>
    <t>P25</t>
  </si>
  <si>
    <t>P50</t>
  </si>
  <si>
    <t>P75</t>
  </si>
  <si>
    <t>P90</t>
  </si>
  <si>
    <t>P95</t>
  </si>
  <si>
    <t>P99</t>
  </si>
  <si>
    <t>Max</t>
  </si>
  <si>
    <t>Total</t>
  </si>
  <si>
    <t>Cluster 1</t>
  </si>
  <si>
    <t>Cluster 2</t>
  </si>
  <si>
    <t>Cluster 3</t>
  </si>
  <si>
    <t>Mean</t>
  </si>
  <si>
    <t>HCB</t>
  </si>
  <si>
    <t>ΣHeptachlor</t>
  </si>
  <si>
    <t>ΣPCBi</t>
  </si>
  <si>
    <t>PFOS</t>
  </si>
  <si>
    <t>PFOA</t>
  </si>
  <si>
    <t>PeCB</t>
  </si>
  <si>
    <t>ΣPBDEs</t>
  </si>
  <si>
    <t>PFHxS</t>
  </si>
  <si>
    <t>ΣPBBs</t>
  </si>
  <si>
    <t>Mirex</t>
  </si>
  <si>
    <t>ΣHCHs</t>
  </si>
  <si>
    <t>As</t>
  </si>
  <si>
    <t>MeHg</t>
  </si>
  <si>
    <t>PFNA</t>
  </si>
  <si>
    <t>Mixture 1</t>
  </si>
  <si>
    <t>Mixture 2</t>
  </si>
  <si>
    <t>Mixture 3</t>
  </si>
  <si>
    <t>Mixture 4</t>
  </si>
  <si>
    <t>Mixture 5</t>
  </si>
  <si>
    <t>Mixture 6</t>
  </si>
  <si>
    <t>Mixture 7</t>
  </si>
  <si>
    <t>Mixture 8</t>
  </si>
  <si>
    <t>Mixture 9</t>
  </si>
  <si>
    <t>Mixture 10</t>
  </si>
  <si>
    <t>Mixture 11</t>
  </si>
  <si>
    <t>Mixture 12</t>
  </si>
  <si>
    <t>Mixture 13</t>
  </si>
  <si>
    <t>Mixture 14</t>
  </si>
  <si>
    <t>Mixture 15</t>
  </si>
  <si>
    <t>Family</t>
  </si>
  <si>
    <t>Analyzed substanceq</t>
  </si>
  <si>
    <t>Retained 48 substances or sum</t>
  </si>
  <si>
    <t>Final 32 substances or sum with observed concentrations</t>
  </si>
  <si>
    <t xml:space="preserve">19 substances in the mixture 1 </t>
  </si>
  <si>
    <t>Dioxins, furans and PCBs</t>
  </si>
  <si>
    <t>1.2.3.4.6.7.8-HpCDD</t>
  </si>
  <si>
    <t>1.2.3.4.6.7.8-HpCDF</t>
  </si>
  <si>
    <t>1.2.3.4.7.8-HxCDD</t>
  </si>
  <si>
    <t>1.2.3.4.7.8-HxCDF</t>
  </si>
  <si>
    <t>1.2.3.4.7.8.9-HpCDF</t>
  </si>
  <si>
    <t>1.2.3.6.7.8-HxCDD</t>
  </si>
  <si>
    <t>1.2.3.6.7.8-HxCDF</t>
  </si>
  <si>
    <t>1.2.3.7.8-PeCDD</t>
  </si>
  <si>
    <t>1.2.3.7.8-PeCDF</t>
  </si>
  <si>
    <t>1.2.3.7.8.9-HxCDD</t>
  </si>
  <si>
    <t>1.2.3.7.8.9-HxCDF</t>
  </si>
  <si>
    <t>2.3.4.6.7.8-HxCDF</t>
  </si>
  <si>
    <t>2.3.4.7.8-PeCDF</t>
  </si>
  <si>
    <t>2.3.7.8-TCDD</t>
  </si>
  <si>
    <t>2.3.7.8-TCDF</t>
  </si>
  <si>
    <t>OCDD</t>
  </si>
  <si>
    <t>OCDF</t>
  </si>
  <si>
    <t>PCB77</t>
  </si>
  <si>
    <t>PCB81</t>
  </si>
  <si>
    <t>PCB105</t>
  </si>
  <si>
    <t>PCB114</t>
  </si>
  <si>
    <t>PCB118</t>
  </si>
  <si>
    <t>PCB123</t>
  </si>
  <si>
    <t>PCB126</t>
  </si>
  <si>
    <t>PCB156</t>
  </si>
  <si>
    <t>PCB157</t>
  </si>
  <si>
    <t>PCB167</t>
  </si>
  <si>
    <t>PCB169</t>
  </si>
  <si>
    <t>PCB189</t>
  </si>
  <si>
    <t>PCB28</t>
  </si>
  <si>
    <t>PCB52</t>
  </si>
  <si>
    <t>PCB101</t>
  </si>
  <si>
    <t>PCB138</t>
  </si>
  <si>
    <t>PCB153</t>
  </si>
  <si>
    <t>PCB180</t>
  </si>
  <si>
    <t>Metallic and mineral trace elements</t>
  </si>
  <si>
    <t>Al</t>
  </si>
  <si>
    <t>Cd</t>
  </si>
  <si>
    <t>Cr</t>
  </si>
  <si>
    <t>Cu</t>
  </si>
  <si>
    <t>Fe</t>
  </si>
  <si>
    <t>inorganic Hg</t>
  </si>
  <si>
    <t>Mn</t>
  </si>
  <si>
    <t>Ni</t>
  </si>
  <si>
    <t>Pb</t>
  </si>
  <si>
    <t>Sb</t>
  </si>
  <si>
    <t>Zn</t>
  </si>
  <si>
    <t>Perfluorated compounds</t>
  </si>
  <si>
    <t>PFBA</t>
  </si>
  <si>
    <t>PFBS</t>
  </si>
  <si>
    <t>PFDA</t>
  </si>
  <si>
    <t>PFDS</t>
  </si>
  <si>
    <t>PFDoA</t>
  </si>
  <si>
    <t>PFHpA</t>
  </si>
  <si>
    <t>PFHpS</t>
  </si>
  <si>
    <t>PFHxA</t>
  </si>
  <si>
    <t>PFPA</t>
  </si>
  <si>
    <t>PFUnA</t>
  </si>
  <si>
    <t>Brominated compounds</t>
  </si>
  <si>
    <t>alpha-HBCD</t>
  </si>
  <si>
    <t>ΣHBCDD= alpha-HBCD + beta-HBCD + gamma-HBCD</t>
  </si>
  <si>
    <t>beta-HBCD</t>
  </si>
  <si>
    <t>gamma-HBCD</t>
  </si>
  <si>
    <t>PBB_101</t>
  </si>
  <si>
    <t>PBB_153</t>
  </si>
  <si>
    <t>PBB_52</t>
  </si>
  <si>
    <t>PBDE_100</t>
  </si>
  <si>
    <t>PBDE_153</t>
  </si>
  <si>
    <t>PBDE_154</t>
  </si>
  <si>
    <t>PBDE_183</t>
  </si>
  <si>
    <t>PBDE_28</t>
  </si>
  <si>
    <t>PBDE_47</t>
  </si>
  <si>
    <t>PBDE_99</t>
  </si>
  <si>
    <t>PBDE_209</t>
  </si>
  <si>
    <t>TBBPA</t>
  </si>
  <si>
    <t>Organochlorine pesticides</t>
  </si>
  <si>
    <t>aldrin</t>
  </si>
  <si>
    <r>
      <t>ΣA</t>
    </r>
    <r>
      <rPr>
        <sz val="11"/>
        <color theme="1"/>
        <rFont val="Calibri"/>
        <family val="2"/>
        <scheme val="minor"/>
      </rPr>
      <t>ldrin-Dieldrin =</t>
    </r>
  </si>
  <si>
    <t>ΣAldrin-Dieldrin</t>
  </si>
  <si>
    <t>dieldrin</t>
  </si>
  <si>
    <t>1.04 x aldrin + dieldrin</t>
  </si>
  <si>
    <t>alpha-chlordane</t>
  </si>
  <si>
    <t>Σchlordane-nonachlor = alpha-chlordane + gamma-chlordane + 0.97 x oxychlordane + 0.92 cis-nonachlor + 0.92 trans-nonachlor</t>
  </si>
  <si>
    <t xml:space="preserve">Σchlordane-nonachlor </t>
  </si>
  <si>
    <t>gamma-chlordane</t>
  </si>
  <si>
    <t>oxychlordane</t>
  </si>
  <si>
    <t>cis-nonachlor</t>
  </si>
  <si>
    <t>trans-nonachlor</t>
  </si>
  <si>
    <t>p,p'-DDT</t>
  </si>
  <si>
    <t>ΣDDT =</t>
  </si>
  <si>
    <t>o,p'-DDT</t>
  </si>
  <si>
    <t>p,p’-DDT + o,p’-DDT + 1.1 x p,p’-DDE + 1.1 x p,p’-DDD</t>
  </si>
  <si>
    <t>p,p'-DDE</t>
  </si>
  <si>
    <t>p,p'-DDD</t>
  </si>
  <si>
    <t>alpha-endosulfan</t>
  </si>
  <si>
    <t>ΣEndosulfan =</t>
  </si>
  <si>
    <t xml:space="preserve">ΣEndosulfan </t>
  </si>
  <si>
    <t>beta-endosulfan</t>
  </si>
  <si>
    <t>alpha-endosulfan + beta-endosulfan + 0.96 x endosulfan sulfate</t>
  </si>
  <si>
    <t>endosulfan_sulfate</t>
  </si>
  <si>
    <t>endrin</t>
  </si>
  <si>
    <t>Endrin</t>
  </si>
  <si>
    <t>alpha-HCH</t>
  </si>
  <si>
    <t>Σhexachlorocyclohexane (ΣHCH)</t>
  </si>
  <si>
    <t>heptachlor</t>
  </si>
  <si>
    <t>ΣHeptachlor =</t>
  </si>
  <si>
    <t>cis-heptachlor_epoxyde</t>
  </si>
  <si>
    <t>heptachlor + cis-heptachlor-epoxyde + trans-heptachlor-epoxyde</t>
  </si>
  <si>
    <t>trans-heptachlore_epoxyde</t>
  </si>
  <si>
    <t>hexachlorobenzene (HCB)</t>
  </si>
  <si>
    <t>methoxychlor</t>
  </si>
  <si>
    <t>mirex</t>
  </si>
  <si>
    <t>o,p'-DDD</t>
  </si>
  <si>
    <t>o,p'-DDE</t>
  </si>
  <si>
    <t>pentachlorobenzene</t>
  </si>
  <si>
    <t>pentachlorobenzene (PeCB)</t>
  </si>
  <si>
    <t>Explained variance (%)</t>
  </si>
  <si>
    <t xml:space="preserve">Mixture 1 </t>
  </si>
  <si>
    <t xml:space="preserve">Weights </t>
  </si>
  <si>
    <t xml:space="preserve">Others </t>
  </si>
  <si>
    <t>Others</t>
  </si>
  <si>
    <t xml:space="preserve">Mixtures </t>
  </si>
  <si>
    <t>ΣPCDD/Fs</t>
  </si>
  <si>
    <t>ΣDDT/E/D</t>
  </si>
  <si>
    <t>beta-HCH</t>
  </si>
  <si>
    <t>delta-HCH</t>
  </si>
  <si>
    <t>gamma-HCH</t>
  </si>
  <si>
    <t>lindane (gamma-HCH)</t>
  </si>
  <si>
    <t>Substance name</t>
  </si>
  <si>
    <t>Substance name + 
Toxicity</t>
  </si>
  <si>
    <t>Arsenic</t>
  </si>
  <si>
    <t>Chlordane/nonachlor</t>
  </si>
  <si>
    <t>Dichlorodiphenyltrichloroethan</t>
  </si>
  <si>
    <t>Dioxin</t>
  </si>
  <si>
    <t>Heptachlor</t>
  </si>
  <si>
    <t>Hexachlorocyclohexan</t>
  </si>
  <si>
    <t>Mercury</t>
  </si>
  <si>
    <t>Methylmercury</t>
  </si>
  <si>
    <t>Pentachlorobenzene</t>
  </si>
  <si>
    <t>Perfluorated</t>
  </si>
  <si>
    <t>Polybrominated biphenyls</t>
  </si>
  <si>
    <t>Polybrominated diphenyl ethers</t>
  </si>
  <si>
    <t>Polychlorobiphenyl</t>
  </si>
  <si>
    <t xml:space="preserve">Total </t>
  </si>
  <si>
    <t>Substance name + Toxicity + 
Hepatic</t>
  </si>
  <si>
    <t>Substance name + Toxicity + 
Immune</t>
  </si>
  <si>
    <t>Substance name + Toxicity + 
Nervous system</t>
  </si>
  <si>
    <t>Substance name + Toxicity + 
Thyroid</t>
  </si>
  <si>
    <t>Percentage with/without Endpoints</t>
  </si>
  <si>
    <t>Substance name + Toxicity + 
Reproduction</t>
  </si>
  <si>
    <t>Substance name + Toxicity + 
Carcinogenesis</t>
  </si>
  <si>
    <t>Substance name + Toxicity + 
Development</t>
  </si>
  <si>
    <t>Substance name + Toxicity + Endpoints</t>
  </si>
  <si>
    <t>Aldrin/dieldrin</t>
  </si>
  <si>
    <t>Hexachlorobenzene</t>
  </si>
  <si>
    <t>Hexachlorobenzene (HCB)</t>
  </si>
  <si>
    <t>Dioxins and furans (ΣPCDD/Fs)</t>
  </si>
  <si>
    <t>Indicator polychlorinated biphenyls (ΣPCBi)</t>
  </si>
  <si>
    <t>ΣAldrin-dieldrin</t>
  </si>
  <si>
    <t>Arsenic (As)</t>
  </si>
  <si>
    <t>Dichlorodiphenyl-trichloroethanes/dichloroethylene/dichloroethane (ΣDDT/D/E)</t>
  </si>
  <si>
    <t>Hexachlorocyclohexanes (ΣHCHs)</t>
  </si>
  <si>
    <t>Inorganic mercury (inorganic Hg)</t>
  </si>
  <si>
    <t>Methylmercury (MeHg)</t>
  </si>
  <si>
    <t>Pentachlorobenzene (PeCB)</t>
  </si>
  <si>
    <t>Perfluorohexanesulfonic acid   (PFHxS)</t>
  </si>
  <si>
    <t>Perfluorooctanesulfonic acid  (PFOS)</t>
  </si>
  <si>
    <t>Perfluorooctanoic acid (PFOA)</t>
  </si>
  <si>
    <t>Polybrominated biphenyls (ΣPBBs)</t>
  </si>
  <si>
    <t>Polybrominated diphenyl ethers (ΣPBDEs)</t>
  </si>
  <si>
    <t>Polybrominated diphenyl ether 209 (PBDE 209)</t>
  </si>
  <si>
    <t>ΣChlordane-nonachlor</t>
  </si>
  <si>
    <t>Excel Table S9. The modified reference point index (mRPI) distribution for the total population and for the three population clusters for neurodevelopmental effect (Figure 3).</t>
  </si>
  <si>
    <t>Excel Table S8. The modified reference point index (mRPI) distribution for the total population and for the three population clusters for thyroid effect (Figure 3).</t>
  </si>
  <si>
    <t>Excel Table S2. Number of publications obtained using different key words and percent of publications from Pubmed calculated in dividing the sum of publications obtained with the keyword « substance name AND toxicity AND endpoint » by the number of publications gathered using the keywords «  substance name AND toxicity»</t>
  </si>
  <si>
    <r>
      <t>Excel Table S4. Explained variance (%) by the 15</t>
    </r>
    <r>
      <rPr>
        <b/>
        <vertAlign val="superscript"/>
        <sz val="11"/>
        <color theme="1"/>
        <rFont val="Calibri"/>
        <family val="2"/>
        <scheme val="minor"/>
      </rPr>
      <t xml:space="preserve">th </t>
    </r>
    <r>
      <rPr>
        <b/>
        <sz val="11"/>
        <color theme="1"/>
        <rFont val="Calibri"/>
        <family val="2"/>
        <scheme val="minor"/>
      </rPr>
      <t>first mixtures</t>
    </r>
  </si>
  <si>
    <t xml:space="preserve">Excel Table S7. Substances composing the mixture 1 and their associated statistical weights obtained in the W matrix representing their participation to the mixture (Figure 2). </t>
  </si>
  <si>
    <t xml:space="preserve">Excel Table S6. Substances composing the mixture 1 and their associated statistical weights obtained in the W matrix representing their participation to the mixture (Figure 2). </t>
  </si>
  <si>
    <t>Excel Table S5. Substances composing the mixture 1 and their associated statistical weights obtained in the W matrix representing their participation to the mixture (Figure 2).</t>
  </si>
  <si>
    <t>Excel Table S3.  Percent of publications from Pubmed calculated in dividing the sum of publications obtained with the keyword « substance name AND toxicity AND endpoint » by the number of publications gathered using the keywords «  substance name AND toxicity AND all endpoints». The selected endpoints were hepatic, immune, thyroid, nervous system, reproduction, carcinogenesis, development.</t>
  </si>
  <si>
    <t>ANSES. 2021. Avis relatif à « la prise en compte, parmi les facteurs nutritionnels et environnementaux via l’alimentation durant les 1 000 premiers jours (c’est-à-dire entre la période péri-conventionnelle jusqu’à l’âge de 2 ans) de la phase d’allaitement maternel en s’appuyant sur les derniers travaux de l’étude conta-lait.</t>
  </si>
  <si>
    <r>
      <t xml:space="preserve">Excel Table S1. Analyzed substances (without nutrients) in the ContaLait survey </t>
    </r>
    <r>
      <rPr>
        <b/>
        <sz val="12"/>
        <color theme="1"/>
        <rFont val="Calibri"/>
        <family val="2"/>
        <scheme val="minor"/>
      </rPr>
      <t>(ANSES 2021; Rigourd 2015; Vacchina et al. 2017)</t>
    </r>
    <r>
      <rPr>
        <b/>
        <sz val="11"/>
        <color theme="1"/>
        <rFont val="Calibri"/>
        <family val="2"/>
        <scheme val="minor"/>
      </rPr>
      <t>, the 48 retained substances or sum, the final 32 with observed concentrations and the 19 substances in mixture 1</t>
    </r>
  </si>
  <si>
    <t>Vacchina V, Séby F, Chekri R, Verdeil J, Dumont J, Hulin M, et al. 2017. Optimization and validation of the methods for the total mercury and methylmercury determination in breast milk. Talanta 167:404-410.</t>
  </si>
  <si>
    <t>Rigourd V. 2015. Conta-lait levels of contaminants in human milk nct01848444. https://clinicaltrialsgov/ct2/show/NCT01848444.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</si>
</sst>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b/>
      <vertAlign val="superscript"/>
      <sz val="11"/>
      <color theme="1"/>
      <name val="Calibri"/>
      <family val="2"/>
      <scheme val="minor"/>
    </font>
    <font>
      <sz val="12"/>
      <color rgb="FFFF0000"/>
      <name val="Calibri"/>
      <family val="2"/>
      <scheme val="minor"/>
    </font>
    <font>
      <sz val="12"/>
      <name val="Calibri"/>
      <scheme val="minor"/>
    </font>
    <font>
      <sz val="12"/>
      <color rgb="FF0000FF"/>
      <name val="Calibri"/>
      <scheme val="minor"/>
    </font>
    <font>
      <u/>
      <sz val="11"/>
      <color theme="10"/>
      <name val="Calibri"/>
      <family val="2"/>
      <scheme val="minor"/>
    </font>
    <font>
      <u/>
      <sz val="11"/>
      <color theme="11"/>
      <name val="Calibri"/>
      <family val="2"/>
      <scheme val="minor"/>
    </font>
    <font>
      <b/>
      <sz val="11"/>
      <name val="Calibri"/>
      <family val="2"/>
      <scheme val="minor"/>
    </font>
  </fonts>
  <fills count="2">
    <fill>
      <patternFill patternType="none"/>
    </fill>
    <fill>
      <patternFill patternType="gray125"/>
    </fill>
  </fills>
  <borders count="1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s>
  <cellStyleXfs count="12">
    <xf numFmtId="0" fontId="0" fillId="0" borderId="0"/>
    <xf numFmtId="0" fontId="4"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11">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xf>
    <xf numFmtId="1" fontId="0" fillId="0" borderId="0" xfId="0" applyNumberFormat="1" applyAlignment="1">
      <alignment horizontal="center"/>
    </xf>
    <xf numFmtId="0" fontId="2" fillId="0" borderId="0" xfId="0" applyFont="1"/>
    <xf numFmtId="0" fontId="0" fillId="0" borderId="0"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vertical="center" wrapText="1"/>
    </xf>
    <xf numFmtId="0" fontId="0" fillId="0" borderId="4" xfId="0" applyBorder="1" applyAlignment="1"/>
    <xf numFmtId="0" fontId="0" fillId="0" borderId="4" xfId="0" applyBorder="1"/>
    <xf numFmtId="0" fontId="0" fillId="0" borderId="3" xfId="0" applyBorder="1" applyAlignment="1">
      <alignment vertical="center" wrapText="1"/>
    </xf>
    <xf numFmtId="0" fontId="0" fillId="0" borderId="3" xfId="0" applyBorder="1" applyAlignment="1"/>
    <xf numFmtId="0" fontId="0" fillId="0" borderId="3" xfId="0" applyBorder="1"/>
    <xf numFmtId="0" fontId="0" fillId="0" borderId="5" xfId="0" applyBorder="1" applyAlignment="1">
      <alignment vertical="center" wrapText="1"/>
    </xf>
    <xf numFmtId="0" fontId="0" fillId="0" borderId="5" xfId="0" applyBorder="1" applyAlignment="1"/>
    <xf numFmtId="0" fontId="0" fillId="0" borderId="5" xfId="0" applyBorder="1"/>
    <xf numFmtId="0" fontId="0" fillId="0" borderId="1" xfId="0" applyBorder="1"/>
    <xf numFmtId="0" fontId="0" fillId="0" borderId="7" xfId="0" applyBorder="1"/>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8" xfId="0" applyBorder="1"/>
    <xf numFmtId="0" fontId="0" fillId="0" borderId="9" xfId="0" applyBorder="1"/>
    <xf numFmtId="0" fontId="0" fillId="0" borderId="10" xfId="0" applyBorder="1"/>
    <xf numFmtId="0" fontId="4" fillId="0" borderId="4"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6"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6" xfId="0" applyFill="1" applyBorder="1" applyAlignment="1">
      <alignment horizontal="center" vertical="center" wrapText="1"/>
    </xf>
    <xf numFmtId="0" fontId="0" fillId="0" borderId="0" xfId="0" applyFont="1"/>
    <xf numFmtId="0" fontId="0" fillId="0" borderId="0" xfId="0" applyFont="1" applyFill="1" applyBorder="1" applyAlignment="1">
      <alignment horizontal="left" vertical="center" wrapText="1"/>
    </xf>
    <xf numFmtId="9" fontId="0" fillId="0" borderId="0" xfId="0" applyNumberFormat="1" applyFont="1"/>
    <xf numFmtId="164" fontId="0" fillId="0" borderId="0" xfId="0" applyNumberFormat="1" applyFont="1" applyAlignment="1">
      <alignment horizontal="center"/>
    </xf>
    <xf numFmtId="0" fontId="0" fillId="0" borderId="5" xfId="0" applyBorder="1" applyAlignment="1">
      <alignment horizontal="center" vertical="center" wrapText="1"/>
    </xf>
    <xf numFmtId="0" fontId="0" fillId="0" borderId="4" xfId="0" applyBorder="1" applyAlignment="1">
      <alignment horizontal="center" vertical="center"/>
    </xf>
    <xf numFmtId="0" fontId="4" fillId="0" borderId="0" xfId="1"/>
    <xf numFmtId="0" fontId="5" fillId="0" borderId="0" xfId="1" applyFont="1" applyAlignment="1">
      <alignment horizontal="left" vertical="center"/>
    </xf>
    <xf numFmtId="0" fontId="4" fillId="0" borderId="0" xfId="1" applyFont="1" applyFill="1" applyBorder="1" applyAlignment="1">
      <alignment horizontal="center" vertical="center" wrapText="1"/>
    </xf>
    <xf numFmtId="0" fontId="5" fillId="0" borderId="0" xfId="1" applyFont="1" applyBorder="1" applyAlignment="1">
      <alignment horizontal="left" vertical="center" wrapText="1"/>
    </xf>
    <xf numFmtId="0" fontId="5" fillId="0" borderId="0" xfId="1" applyFont="1"/>
    <xf numFmtId="2" fontId="4" fillId="0" borderId="0" xfId="1" applyNumberFormat="1" applyFont="1" applyAlignment="1">
      <alignment horizontal="center" vertical="center"/>
    </xf>
    <xf numFmtId="0" fontId="4" fillId="0" borderId="0" xfId="1" applyFill="1" applyBorder="1" applyAlignment="1">
      <alignment horizontal="center"/>
    </xf>
    <xf numFmtId="0" fontId="7" fillId="0" borderId="0" xfId="1" applyFont="1"/>
    <xf numFmtId="0" fontId="8" fillId="0" borderId="0" xfId="1" applyFont="1" applyFill="1" applyBorder="1" applyAlignment="1">
      <alignment horizontal="center"/>
    </xf>
    <xf numFmtId="0" fontId="5" fillId="0" borderId="0" xfId="1" applyFont="1" applyFill="1"/>
    <xf numFmtId="0" fontId="9" fillId="0" borderId="0" xfId="1" applyFont="1" applyAlignment="1">
      <alignment horizontal="center"/>
    </xf>
    <xf numFmtId="2" fontId="9" fillId="0" borderId="0" xfId="1" applyNumberFormat="1" applyFont="1"/>
    <xf numFmtId="2" fontId="9" fillId="0" borderId="0" xfId="1" applyNumberFormat="1" applyFont="1" applyFill="1"/>
    <xf numFmtId="0" fontId="2" fillId="0" borderId="14" xfId="0" applyFont="1" applyBorder="1" applyAlignment="1">
      <alignment horizontal="center" vertical="center" wrapText="1"/>
    </xf>
    <xf numFmtId="0" fontId="5" fillId="0" borderId="0" xfId="1" applyFont="1" applyBorder="1" applyAlignment="1">
      <alignment horizontal="center"/>
    </xf>
    <xf numFmtId="0" fontId="4" fillId="0" borderId="0" xfId="1" applyBorder="1"/>
    <xf numFmtId="0" fontId="5" fillId="0" borderId="0" xfId="1" applyFont="1" applyBorder="1"/>
    <xf numFmtId="2" fontId="9" fillId="0" borderId="0" xfId="1" applyNumberFormat="1" applyFont="1" applyFill="1" applyBorder="1"/>
    <xf numFmtId="0" fontId="2" fillId="0" borderId="14" xfId="1"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Border="1" applyAlignment="1">
      <alignment horizontal="center"/>
    </xf>
    <xf numFmtId="0" fontId="0" fillId="0" borderId="0" xfId="1" applyFont="1" applyAlignment="1">
      <alignment horizontal="center" vertical="center"/>
    </xf>
    <xf numFmtId="2" fontId="0" fillId="0" borderId="0" xfId="1" applyNumberFormat="1" applyFont="1" applyAlignment="1">
      <alignment horizontal="center" vertical="center"/>
    </xf>
    <xf numFmtId="0" fontId="3" fillId="0" borderId="13" xfId="0" applyFont="1" applyFill="1" applyBorder="1" applyAlignment="1">
      <alignment horizontal="center"/>
    </xf>
    <xf numFmtId="0" fontId="3" fillId="0" borderId="13" xfId="0" applyFont="1" applyBorder="1" applyAlignment="1">
      <alignment horizontal="center"/>
    </xf>
    <xf numFmtId="0" fontId="0" fillId="0" borderId="13" xfId="1" applyFont="1" applyBorder="1" applyAlignment="1">
      <alignment horizontal="center" vertical="center"/>
    </xf>
    <xf numFmtId="2" fontId="0" fillId="0" borderId="13" xfId="1" applyNumberFormat="1" applyFont="1" applyBorder="1" applyAlignment="1">
      <alignment horizontal="center" vertical="center"/>
    </xf>
    <xf numFmtId="0" fontId="2" fillId="0" borderId="13" xfId="1" applyFont="1" applyBorder="1"/>
    <xf numFmtId="0" fontId="2" fillId="0" borderId="13" xfId="1" applyFont="1" applyBorder="1" applyAlignment="1">
      <alignment horizontal="center"/>
    </xf>
    <xf numFmtId="0" fontId="3" fillId="0" borderId="0" xfId="0" applyFont="1"/>
    <xf numFmtId="0" fontId="3" fillId="0" borderId="0" xfId="0" applyFont="1" applyFill="1"/>
    <xf numFmtId="0" fontId="3" fillId="0" borderId="13" xfId="0" applyFont="1" applyBorder="1"/>
    <xf numFmtId="0" fontId="2" fillId="0" borderId="0" xfId="1" applyFont="1" applyBorder="1"/>
    <xf numFmtId="0" fontId="12" fillId="0" borderId="0" xfId="0" applyFont="1"/>
    <xf numFmtId="0" fontId="12" fillId="0" borderId="0" xfId="0" applyFont="1" applyFill="1"/>
    <xf numFmtId="0" fontId="12" fillId="0" borderId="13" xfId="0" applyFont="1" applyBorder="1"/>
    <xf numFmtId="165" fontId="1" fillId="0" borderId="0" xfId="1" applyNumberFormat="1" applyFont="1" applyBorder="1" applyAlignment="1">
      <alignment horizontal="center"/>
    </xf>
    <xf numFmtId="165" fontId="1" fillId="0" borderId="13" xfId="1" applyNumberFormat="1" applyFont="1" applyBorder="1" applyAlignment="1">
      <alignment horizontal="center"/>
    </xf>
    <xf numFmtId="165" fontId="4" fillId="0" borderId="0" xfId="1" applyNumberFormat="1" applyBorder="1" applyAlignment="1">
      <alignment horizontal="center"/>
    </xf>
    <xf numFmtId="165" fontId="4" fillId="0" borderId="13" xfId="1" applyNumberFormat="1" applyBorder="1" applyAlignment="1">
      <alignment horizontal="center"/>
    </xf>
    <xf numFmtId="0" fontId="5" fillId="0" borderId="0" xfId="1" applyFont="1" applyBorder="1" applyAlignment="1">
      <alignment horizontal="left"/>
    </xf>
    <xf numFmtId="0" fontId="2" fillId="0" borderId="0" xfId="0" applyFont="1" applyFill="1" applyAlignment="1">
      <alignment horizontal="left"/>
    </xf>
    <xf numFmtId="0" fontId="0" fillId="0" borderId="0" xfId="0" applyFont="1" applyFill="1" applyAlignment="1">
      <alignment vertical="center" wrapText="1"/>
    </xf>
    <xf numFmtId="0" fontId="0" fillId="0" borderId="0" xfId="0" applyFill="1"/>
    <xf numFmtId="164" fontId="2" fillId="0" borderId="0" xfId="0" applyNumberFormat="1" applyFont="1" applyAlignment="1">
      <alignment horizontal="center"/>
    </xf>
    <xf numFmtId="0" fontId="2" fillId="0" borderId="0" xfId="0" applyFont="1" applyFill="1" applyAlignment="1">
      <alignment vertical="center" wrapText="1"/>
    </xf>
    <xf numFmtId="164" fontId="0" fillId="0" borderId="0" xfId="0" applyNumberFormat="1" applyFont="1" applyFill="1" applyAlignment="1">
      <alignment horizontal="center"/>
    </xf>
    <xf numFmtId="0" fontId="0" fillId="0" borderId="0" xfId="0" applyFill="1" applyBorder="1"/>
    <xf numFmtId="0" fontId="0" fillId="0" borderId="0" xfId="0" applyAlignment="1">
      <alignment vertical="center"/>
    </xf>
    <xf numFmtId="0" fontId="0" fillId="0" borderId="14" xfId="0" applyBorder="1"/>
    <xf numFmtId="0" fontId="2" fillId="0" borderId="14" xfId="0" applyFont="1" applyBorder="1" applyAlignment="1">
      <alignment horizontal="center"/>
    </xf>
    <xf numFmtId="0" fontId="2" fillId="0" borderId="13" xfId="0" applyFont="1" applyBorder="1" applyAlignment="1">
      <alignment horizontal="left"/>
    </xf>
    <xf numFmtId="1" fontId="0" fillId="0" borderId="13" xfId="0" applyNumberFormat="1" applyBorder="1" applyAlignment="1">
      <alignment horizontal="center"/>
    </xf>
    <xf numFmtId="0" fontId="2" fillId="0" borderId="13" xfId="0" applyFont="1" applyBorder="1"/>
    <xf numFmtId="0" fontId="2" fillId="0" borderId="14" xfId="0" applyFont="1" applyBorder="1"/>
    <xf numFmtId="0" fontId="2" fillId="0" borderId="0" xfId="0" applyFont="1" applyBorder="1"/>
    <xf numFmtId="1" fontId="0" fillId="0" borderId="0" xfId="0" applyNumberFormat="1" applyBorder="1" applyAlignment="1">
      <alignment horizont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0" fillId="0" borderId="4" xfId="0" applyBorder="1" applyAlignment="1">
      <alignment horizontal="center"/>
    </xf>
    <xf numFmtId="0" fontId="0" fillId="0" borderId="3" xfId="0" applyBorder="1" applyAlignment="1">
      <alignment horizontal="center"/>
    </xf>
    <xf numFmtId="0" fontId="0" fillId="0" borderId="5" xfId="0" applyBorder="1" applyAlignment="1">
      <alignment horizontal="center"/>
    </xf>
  </cellXfs>
  <cellStyles count="12">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Explained variance by mixture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'Excel Table S4'!$B$3</c:f>
              <c:strCache>
                <c:ptCount val="1"/>
                <c:pt idx="0">
                  <c:v>Explained variance (%)</c:v>
                </c:pt>
              </c:strCache>
            </c:strRef>
          </c:tx>
          <c:spPr>
            <a:solidFill>
              <a:schemeClr val="accent1"/>
            </a:solidFill>
            <a:ln>
              <a:noFill/>
            </a:ln>
            <a:effectLst/>
          </c:spPr>
          <c:invertIfNegative val="0"/>
          <c:cat>
            <c:strRef>
              <c:f>'Excel Table S4'!$A$4:$A$18</c:f>
              <c:strCache>
                <c:ptCount val="15"/>
                <c:pt idx="0">
                  <c:v>Mixture 1</c:v>
                </c:pt>
                <c:pt idx="1">
                  <c:v>Mixture 2</c:v>
                </c:pt>
                <c:pt idx="2">
                  <c:v>Mixture 3</c:v>
                </c:pt>
                <c:pt idx="3">
                  <c:v>Mixture 4</c:v>
                </c:pt>
                <c:pt idx="4">
                  <c:v>Mixture 5</c:v>
                </c:pt>
                <c:pt idx="5">
                  <c:v>Mixture 6</c:v>
                </c:pt>
                <c:pt idx="6">
                  <c:v>Mixture 7</c:v>
                </c:pt>
                <c:pt idx="7">
                  <c:v>Mixture 8</c:v>
                </c:pt>
                <c:pt idx="8">
                  <c:v>Mixture 9</c:v>
                </c:pt>
                <c:pt idx="9">
                  <c:v>Mixture 10</c:v>
                </c:pt>
                <c:pt idx="10">
                  <c:v>Mixture 11</c:v>
                </c:pt>
                <c:pt idx="11">
                  <c:v>Mixture 12</c:v>
                </c:pt>
                <c:pt idx="12">
                  <c:v>Mixture 13</c:v>
                </c:pt>
                <c:pt idx="13">
                  <c:v>Mixture 14</c:v>
                </c:pt>
                <c:pt idx="14">
                  <c:v>Mixture 15</c:v>
                </c:pt>
              </c:strCache>
            </c:strRef>
          </c:cat>
          <c:val>
            <c:numRef>
              <c:f>'Excel Table S4'!$B$4:$B$18</c:f>
              <c:numCache>
                <c:formatCode>General</c:formatCode>
                <c:ptCount val="15"/>
                <c:pt idx="0">
                  <c:v>41.2</c:v>
                </c:pt>
                <c:pt idx="1">
                  <c:v>4.2</c:v>
                </c:pt>
                <c:pt idx="2">
                  <c:v>5.4</c:v>
                </c:pt>
                <c:pt idx="3">
                  <c:v>5.4</c:v>
                </c:pt>
                <c:pt idx="4">
                  <c:v>3.4</c:v>
                </c:pt>
                <c:pt idx="5">
                  <c:v>4.3</c:v>
                </c:pt>
                <c:pt idx="6">
                  <c:v>3</c:v>
                </c:pt>
                <c:pt idx="7">
                  <c:v>2.2000000000000002</c:v>
                </c:pt>
                <c:pt idx="8">
                  <c:v>1.7</c:v>
                </c:pt>
                <c:pt idx="9">
                  <c:v>1.8</c:v>
                </c:pt>
                <c:pt idx="10">
                  <c:v>1.9</c:v>
                </c:pt>
                <c:pt idx="11">
                  <c:v>1.5</c:v>
                </c:pt>
                <c:pt idx="12">
                  <c:v>2</c:v>
                </c:pt>
                <c:pt idx="13">
                  <c:v>1.7</c:v>
                </c:pt>
                <c:pt idx="14">
                  <c:v>2.5</c:v>
                </c:pt>
              </c:numCache>
            </c:numRef>
          </c:val>
          <c:extLst>
            <c:ext xmlns:c16="http://schemas.microsoft.com/office/drawing/2014/chart" uri="{C3380CC4-5D6E-409C-BE32-E72D297353CC}">
              <c16:uniqueId val="{00000000-8663-4FE2-912C-8699DA31A8A0}"/>
            </c:ext>
          </c:extLst>
        </c:ser>
        <c:dLbls>
          <c:showLegendKey val="0"/>
          <c:showVal val="0"/>
          <c:showCatName val="0"/>
          <c:showSerName val="0"/>
          <c:showPercent val="0"/>
          <c:showBubbleSize val="0"/>
        </c:dLbls>
        <c:gapWidth val="219"/>
        <c:overlap val="-27"/>
        <c:axId val="231357696"/>
        <c:axId val="231356128"/>
      </c:barChart>
      <c:catAx>
        <c:axId val="23135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31356128"/>
        <c:crosses val="autoZero"/>
        <c:auto val="1"/>
        <c:lblAlgn val="ctr"/>
        <c:lblOffset val="100"/>
        <c:noMultiLvlLbl val="0"/>
      </c:catAx>
      <c:valAx>
        <c:axId val="23135612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Explained</a:t>
                </a:r>
                <a:r>
                  <a:rPr lang="en-US" baseline="0"/>
                  <a:t> variance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31357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Mixture</a:t>
            </a:r>
            <a:r>
              <a:rPr lang="en-US" sz="2000" b="1" baseline="0"/>
              <a:t> 1 </a:t>
            </a:r>
            <a:endParaRPr lang="en-US" sz="2000" b="1"/>
          </a:p>
        </c:rich>
      </c:tx>
      <c:layout>
        <c:manualLayout>
          <c:xMode val="edge"/>
          <c:yMode val="edge"/>
          <c:x val="0.44066926144579033"/>
          <c:y val="3.5542507812888605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4914625739972132"/>
          <c:y val="0.1510378698213157"/>
          <c:w val="0.5017074852005573"/>
          <c:h val="0.76782124255811446"/>
        </c:manualLayout>
      </c:layout>
      <c:pieChart>
        <c:varyColors val="1"/>
        <c:ser>
          <c:idx val="0"/>
          <c:order val="0"/>
          <c:explosion val="4"/>
          <c:dPt>
            <c:idx val="0"/>
            <c:bubble3D val="0"/>
            <c:spPr>
              <a:solidFill>
                <a:schemeClr val="accent5">
                  <a:shade val="44000"/>
                </a:schemeClr>
              </a:solidFill>
              <a:ln w="19050">
                <a:solidFill>
                  <a:schemeClr val="lt1"/>
                </a:solidFill>
              </a:ln>
              <a:effectLst/>
            </c:spPr>
            <c:extLst>
              <c:ext xmlns:c16="http://schemas.microsoft.com/office/drawing/2014/chart" uri="{C3380CC4-5D6E-409C-BE32-E72D297353CC}">
                <c16:uniqueId val="{00000001-F016-4941-BE16-8D05FC21AD4B}"/>
              </c:ext>
            </c:extLst>
          </c:dPt>
          <c:dPt>
            <c:idx val="1"/>
            <c:bubble3D val="0"/>
            <c:spPr>
              <a:solidFill>
                <a:schemeClr val="accent5">
                  <a:shade val="58000"/>
                </a:schemeClr>
              </a:solidFill>
              <a:ln w="19050">
                <a:solidFill>
                  <a:schemeClr val="lt1"/>
                </a:solidFill>
              </a:ln>
              <a:effectLst/>
            </c:spPr>
            <c:extLst>
              <c:ext xmlns:c16="http://schemas.microsoft.com/office/drawing/2014/chart" uri="{C3380CC4-5D6E-409C-BE32-E72D297353CC}">
                <c16:uniqueId val="{00000003-F016-4941-BE16-8D05FC21AD4B}"/>
              </c:ext>
            </c:extLst>
          </c:dPt>
          <c:dPt>
            <c:idx val="2"/>
            <c:bubble3D val="0"/>
            <c:spPr>
              <a:solidFill>
                <a:schemeClr val="accent5">
                  <a:shade val="72000"/>
                </a:schemeClr>
              </a:solidFill>
              <a:ln w="19050">
                <a:solidFill>
                  <a:schemeClr val="lt1"/>
                </a:solidFill>
              </a:ln>
              <a:effectLst/>
            </c:spPr>
            <c:extLst>
              <c:ext xmlns:c16="http://schemas.microsoft.com/office/drawing/2014/chart" uri="{C3380CC4-5D6E-409C-BE32-E72D297353CC}">
                <c16:uniqueId val="{00000005-F016-4941-BE16-8D05FC21AD4B}"/>
              </c:ext>
            </c:extLst>
          </c:dPt>
          <c:dPt>
            <c:idx val="3"/>
            <c:bubble3D val="0"/>
            <c:spPr>
              <a:solidFill>
                <a:schemeClr val="accent5">
                  <a:shade val="86000"/>
                </a:schemeClr>
              </a:solidFill>
              <a:ln w="19050">
                <a:solidFill>
                  <a:schemeClr val="lt1"/>
                </a:solidFill>
              </a:ln>
              <a:effectLst/>
            </c:spPr>
            <c:extLst>
              <c:ext xmlns:c16="http://schemas.microsoft.com/office/drawing/2014/chart" uri="{C3380CC4-5D6E-409C-BE32-E72D297353CC}">
                <c16:uniqueId val="{00000007-F016-4941-BE16-8D05FC21AD4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16-4941-BE16-8D05FC21AD4B}"/>
              </c:ext>
            </c:extLst>
          </c:dPt>
          <c:dPt>
            <c:idx val="5"/>
            <c:bubble3D val="0"/>
            <c:spPr>
              <a:solidFill>
                <a:schemeClr val="accent5">
                  <a:tint val="86000"/>
                </a:schemeClr>
              </a:solidFill>
              <a:ln w="19050">
                <a:solidFill>
                  <a:schemeClr val="lt1"/>
                </a:solidFill>
              </a:ln>
              <a:effectLst/>
            </c:spPr>
            <c:extLst>
              <c:ext xmlns:c16="http://schemas.microsoft.com/office/drawing/2014/chart" uri="{C3380CC4-5D6E-409C-BE32-E72D297353CC}">
                <c16:uniqueId val="{0000000B-F016-4941-BE16-8D05FC21AD4B}"/>
              </c:ext>
            </c:extLst>
          </c:dPt>
          <c:dPt>
            <c:idx val="6"/>
            <c:bubble3D val="0"/>
            <c:spPr>
              <a:solidFill>
                <a:schemeClr val="accent5">
                  <a:tint val="72000"/>
                </a:schemeClr>
              </a:solidFill>
              <a:ln w="19050">
                <a:solidFill>
                  <a:schemeClr val="lt1"/>
                </a:solidFill>
              </a:ln>
              <a:effectLst/>
            </c:spPr>
            <c:extLst>
              <c:ext xmlns:c16="http://schemas.microsoft.com/office/drawing/2014/chart" uri="{C3380CC4-5D6E-409C-BE32-E72D297353CC}">
                <c16:uniqueId val="{0000000D-F016-4941-BE16-8D05FC21AD4B}"/>
              </c:ext>
            </c:extLst>
          </c:dPt>
          <c:dPt>
            <c:idx val="7"/>
            <c:bubble3D val="0"/>
            <c:spPr>
              <a:solidFill>
                <a:schemeClr val="accent5">
                  <a:tint val="58000"/>
                </a:schemeClr>
              </a:solidFill>
              <a:ln w="19050">
                <a:solidFill>
                  <a:schemeClr val="lt1"/>
                </a:solidFill>
              </a:ln>
              <a:effectLst/>
            </c:spPr>
            <c:extLst>
              <c:ext xmlns:c16="http://schemas.microsoft.com/office/drawing/2014/chart" uri="{C3380CC4-5D6E-409C-BE32-E72D297353CC}">
                <c16:uniqueId val="{0000000F-F016-4941-BE16-8D05FC21AD4B}"/>
              </c:ext>
            </c:extLst>
          </c:dPt>
          <c:dPt>
            <c:idx val="8"/>
            <c:bubble3D val="0"/>
            <c:spPr>
              <a:solidFill>
                <a:schemeClr val="accent5">
                  <a:tint val="44000"/>
                </a:schemeClr>
              </a:solidFill>
              <a:ln w="19050">
                <a:solidFill>
                  <a:schemeClr val="lt1"/>
                </a:solidFill>
              </a:ln>
              <a:effectLst/>
            </c:spPr>
            <c:extLst>
              <c:ext xmlns:c16="http://schemas.microsoft.com/office/drawing/2014/chart" uri="{C3380CC4-5D6E-409C-BE32-E72D297353CC}">
                <c16:uniqueId val="{00000011-F016-4941-BE16-8D05FC21AD4B}"/>
              </c:ext>
            </c:extLst>
          </c:dPt>
          <c:dLbls>
            <c:dLbl>
              <c:idx val="0"/>
              <c:layout>
                <c:manualLayout>
                  <c:x val="-0.10401576867334261"/>
                  <c:y val="3.9033648822948122E-3"/>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016-4941-BE16-8D05FC21AD4B}"/>
                </c:ext>
              </c:extLst>
            </c:dLbl>
            <c:dLbl>
              <c:idx val="1"/>
              <c:layout>
                <c:manualLayout>
                  <c:x val="-8.6246590390670202E-2"/>
                  <c:y val="-0.13828791316840677"/>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016-4941-BE16-8D05FC21AD4B}"/>
                </c:ext>
              </c:extLst>
            </c:dLbl>
            <c:dLbl>
              <c:idx val="2"/>
              <c:layout>
                <c:manualLayout>
                  <c:x val="2.0213737876302165E-2"/>
                  <c:y val="-0.14891317268750986"/>
                </c:manualLayout>
              </c:layout>
              <c:tx>
                <c:rich>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fld id="{3070FFFC-6164-46FB-B0AE-6A06F0192A67}" type="PERCENTAGE">
                      <a:rPr lang="en-US" sz="1800">
                        <a:solidFill>
                          <a:schemeClr val="bg1"/>
                        </a:solidFill>
                      </a:rPr>
                      <a:pPr>
                        <a:defRPr sz="1800" b="1">
                          <a:solidFill>
                            <a:sysClr val="windowText" lastClr="000000"/>
                          </a:solidFill>
                        </a:defRPr>
                      </a:pPr>
                      <a:t>[POURCENTAGE]</a:t>
                    </a:fld>
                    <a:endParaRPr lang="fr-FR"/>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F016-4941-BE16-8D05FC21AD4B}"/>
                </c:ext>
              </c:extLst>
            </c:dLbl>
            <c:dLbl>
              <c:idx val="3"/>
              <c:layout>
                <c:manualLayout>
                  <c:x val="9.1410984737449991E-2"/>
                  <c:y val="-0.1107471943947495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016-4941-BE16-8D05FC21AD4B}"/>
                </c:ext>
              </c:extLst>
            </c:dLbl>
            <c:dLbl>
              <c:idx val="4"/>
              <c:layout>
                <c:manualLayout>
                  <c:x val="9.7467468532413351E-2"/>
                  <c:y val="-2.505345146824013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F016-4941-BE16-8D05FC21AD4B}"/>
                </c:ext>
              </c:extLst>
            </c:dLbl>
            <c:dLbl>
              <c:idx val="5"/>
              <c:layout>
                <c:manualLayout>
                  <c:x val="8.5816681373467069E-2"/>
                  <c:y val="4.11377910194947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F016-4941-BE16-8D05FC21AD4B}"/>
                </c:ext>
              </c:extLst>
            </c:dLbl>
            <c:dLbl>
              <c:idx val="6"/>
              <c:layout>
                <c:manualLayout>
                  <c:x val="7.5115964636124216E-2"/>
                  <c:y val="9.030573284901841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F016-4941-BE16-8D05FC21AD4B}"/>
                </c:ext>
              </c:extLst>
            </c:dLbl>
            <c:dLbl>
              <c:idx val="7"/>
              <c:layout>
                <c:manualLayout>
                  <c:x val="4.6129350495844892E-2"/>
                  <c:y val="9.798502864959182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F016-4941-BE16-8D05FC21AD4B}"/>
                </c:ext>
              </c:extLst>
            </c:dLbl>
            <c:dLbl>
              <c:idx val="8"/>
              <c:layout>
                <c:manualLayout>
                  <c:x val="-6.1626459891527173E-2"/>
                  <c:y val="0.1200156279481452"/>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F016-4941-BE16-8D05FC21AD4B}"/>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[1]MELANGE1!$E$3:$E$11</c:f>
              <c:strCache>
                <c:ptCount val="9"/>
                <c:pt idx="0">
                  <c:v>Hexachlorobenzene (HCB)</c:v>
                </c:pt>
                <c:pt idx="1">
                  <c:v>Dioxins and furans (ΣPCDD/Fs)</c:v>
                </c:pt>
                <c:pt idx="2">
                  <c:v>ΣHeptachlor</c:v>
                </c:pt>
                <c:pt idx="3">
                  <c:v>Indicator polychlorinated biphenyls (ΣPCBi)</c:v>
                </c:pt>
                <c:pt idx="4">
                  <c:v>ΣAldrine-dieldrine</c:v>
                </c:pt>
                <c:pt idx="5">
                  <c:v>Perfluorooctanesulfonic acid (PFOS)</c:v>
                </c:pt>
                <c:pt idx="6">
                  <c:v>ΣChlordane-nonachlor</c:v>
                </c:pt>
                <c:pt idx="7">
                  <c:v>Perfluorooctanoic acid (PFOA)</c:v>
                </c:pt>
                <c:pt idx="8">
                  <c:v>Others (see Table 1 and SE3 )</c:v>
                </c:pt>
              </c:strCache>
            </c:strRef>
          </c:cat>
          <c:val>
            <c:numRef>
              <c:f>[1]MELANGE1!$F$3:$F$11</c:f>
              <c:numCache>
                <c:formatCode>General</c:formatCode>
                <c:ptCount val="9"/>
                <c:pt idx="0">
                  <c:v>0.14799999999999999</c:v>
                </c:pt>
                <c:pt idx="1">
                  <c:v>0.14699999999999999</c:v>
                </c:pt>
                <c:pt idx="2">
                  <c:v>0.11700000000000001</c:v>
                </c:pt>
                <c:pt idx="3">
                  <c:v>0.10299999999999999</c:v>
                </c:pt>
                <c:pt idx="4">
                  <c:v>0.08</c:v>
                </c:pt>
                <c:pt idx="5">
                  <c:v>7.2999999999999995E-2</c:v>
                </c:pt>
                <c:pt idx="6">
                  <c:v>6.5000000000000002E-2</c:v>
                </c:pt>
                <c:pt idx="7">
                  <c:v>4.5999999999999999E-2</c:v>
                </c:pt>
                <c:pt idx="8">
                  <c:v>0.22</c:v>
                </c:pt>
              </c:numCache>
            </c:numRef>
          </c:val>
          <c:extLst>
            <c:ext xmlns:c16="http://schemas.microsoft.com/office/drawing/2014/chart" uri="{C3380CC4-5D6E-409C-BE32-E72D297353CC}">
              <c16:uniqueId val="{00000012-F016-4941-BE16-8D05FC21AD4B}"/>
            </c:ext>
          </c:extLst>
        </c:ser>
        <c:dLbls>
          <c:showLegendKey val="0"/>
          <c:showVal val="0"/>
          <c:showCatName val="0"/>
          <c:showSerName val="0"/>
          <c:showPercent val="1"/>
          <c:showBubbleSize val="0"/>
          <c:showLeaderLines val="1"/>
        </c:dLbls>
        <c:firstSliceAng val="61"/>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fr-FR" sz="2000" b="1"/>
              <a:t>Mixture 2</a:t>
            </a:r>
          </a:p>
        </c:rich>
      </c:tx>
      <c:layout>
        <c:manualLayout>
          <c:xMode val="edge"/>
          <c:yMode val="edge"/>
          <c:x val="0.47045342304499504"/>
          <c:y val="3.5546502365760506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526886982174241"/>
          <c:y val="0.12618958946835671"/>
          <c:w val="0.51044695585367406"/>
          <c:h val="0.78126454006711521"/>
        </c:manualLayout>
      </c:layout>
      <c:pieChart>
        <c:varyColors val="1"/>
        <c:ser>
          <c:idx val="0"/>
          <c:order val="0"/>
          <c:explosion val="4"/>
          <c:dPt>
            <c:idx val="0"/>
            <c:bubble3D val="0"/>
            <c:spPr>
              <a:solidFill>
                <a:schemeClr val="accent5">
                  <a:shade val="44000"/>
                </a:schemeClr>
              </a:solidFill>
              <a:ln w="19050">
                <a:solidFill>
                  <a:schemeClr val="lt1"/>
                </a:solidFill>
              </a:ln>
              <a:effectLst/>
            </c:spPr>
            <c:extLst>
              <c:ext xmlns:c16="http://schemas.microsoft.com/office/drawing/2014/chart" uri="{C3380CC4-5D6E-409C-BE32-E72D297353CC}">
                <c16:uniqueId val="{00000001-53E9-469D-8D32-93DD8C2269A1}"/>
              </c:ext>
            </c:extLst>
          </c:dPt>
          <c:dPt>
            <c:idx val="1"/>
            <c:bubble3D val="0"/>
            <c:spPr>
              <a:solidFill>
                <a:schemeClr val="accent5">
                  <a:shade val="58000"/>
                </a:schemeClr>
              </a:solidFill>
              <a:ln w="19050">
                <a:solidFill>
                  <a:schemeClr val="lt1"/>
                </a:solidFill>
              </a:ln>
              <a:effectLst/>
            </c:spPr>
            <c:extLst>
              <c:ext xmlns:c16="http://schemas.microsoft.com/office/drawing/2014/chart" uri="{C3380CC4-5D6E-409C-BE32-E72D297353CC}">
                <c16:uniqueId val="{00000003-53E9-469D-8D32-93DD8C2269A1}"/>
              </c:ext>
            </c:extLst>
          </c:dPt>
          <c:dPt>
            <c:idx val="2"/>
            <c:bubble3D val="0"/>
            <c:spPr>
              <a:solidFill>
                <a:schemeClr val="accent5">
                  <a:shade val="72000"/>
                </a:schemeClr>
              </a:solidFill>
              <a:ln w="19050">
                <a:solidFill>
                  <a:schemeClr val="lt1"/>
                </a:solidFill>
              </a:ln>
              <a:effectLst/>
            </c:spPr>
            <c:extLst>
              <c:ext xmlns:c16="http://schemas.microsoft.com/office/drawing/2014/chart" uri="{C3380CC4-5D6E-409C-BE32-E72D297353CC}">
                <c16:uniqueId val="{00000005-53E9-469D-8D32-93DD8C2269A1}"/>
              </c:ext>
            </c:extLst>
          </c:dPt>
          <c:dPt>
            <c:idx val="3"/>
            <c:bubble3D val="0"/>
            <c:spPr>
              <a:solidFill>
                <a:schemeClr val="accent5">
                  <a:shade val="86000"/>
                </a:schemeClr>
              </a:solidFill>
              <a:ln w="19050">
                <a:solidFill>
                  <a:schemeClr val="lt1"/>
                </a:solidFill>
              </a:ln>
              <a:effectLst/>
            </c:spPr>
            <c:extLst>
              <c:ext xmlns:c16="http://schemas.microsoft.com/office/drawing/2014/chart" uri="{C3380CC4-5D6E-409C-BE32-E72D297353CC}">
                <c16:uniqueId val="{00000007-53E9-469D-8D32-93DD8C2269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E9-469D-8D32-93DD8C2269A1}"/>
              </c:ext>
            </c:extLst>
          </c:dPt>
          <c:dPt>
            <c:idx val="5"/>
            <c:bubble3D val="0"/>
            <c:spPr>
              <a:solidFill>
                <a:schemeClr val="accent5">
                  <a:tint val="86000"/>
                </a:schemeClr>
              </a:solidFill>
              <a:ln w="19050">
                <a:solidFill>
                  <a:schemeClr val="lt1"/>
                </a:solidFill>
              </a:ln>
              <a:effectLst/>
            </c:spPr>
            <c:extLst>
              <c:ext xmlns:c16="http://schemas.microsoft.com/office/drawing/2014/chart" uri="{C3380CC4-5D6E-409C-BE32-E72D297353CC}">
                <c16:uniqueId val="{0000000B-53E9-469D-8D32-93DD8C2269A1}"/>
              </c:ext>
            </c:extLst>
          </c:dPt>
          <c:dPt>
            <c:idx val="6"/>
            <c:bubble3D val="0"/>
            <c:spPr>
              <a:solidFill>
                <a:schemeClr val="accent5">
                  <a:tint val="72000"/>
                </a:schemeClr>
              </a:solidFill>
              <a:ln w="19050">
                <a:solidFill>
                  <a:schemeClr val="lt1"/>
                </a:solidFill>
              </a:ln>
              <a:effectLst/>
            </c:spPr>
            <c:extLst>
              <c:ext xmlns:c16="http://schemas.microsoft.com/office/drawing/2014/chart" uri="{C3380CC4-5D6E-409C-BE32-E72D297353CC}">
                <c16:uniqueId val="{0000000D-53E9-469D-8D32-93DD8C2269A1}"/>
              </c:ext>
            </c:extLst>
          </c:dPt>
          <c:dPt>
            <c:idx val="7"/>
            <c:bubble3D val="0"/>
            <c:spPr>
              <a:solidFill>
                <a:schemeClr val="accent5">
                  <a:tint val="58000"/>
                </a:schemeClr>
              </a:solidFill>
              <a:ln w="19050">
                <a:solidFill>
                  <a:schemeClr val="lt1"/>
                </a:solidFill>
              </a:ln>
              <a:effectLst/>
            </c:spPr>
            <c:extLst>
              <c:ext xmlns:c16="http://schemas.microsoft.com/office/drawing/2014/chart" uri="{C3380CC4-5D6E-409C-BE32-E72D297353CC}">
                <c16:uniqueId val="{0000000F-53E9-469D-8D32-93DD8C2269A1}"/>
              </c:ext>
            </c:extLst>
          </c:dPt>
          <c:dPt>
            <c:idx val="8"/>
            <c:bubble3D val="0"/>
            <c:spPr>
              <a:solidFill>
                <a:schemeClr val="accent5">
                  <a:tint val="44000"/>
                </a:schemeClr>
              </a:solidFill>
              <a:ln w="19050">
                <a:solidFill>
                  <a:schemeClr val="lt1"/>
                </a:solidFill>
              </a:ln>
              <a:effectLst/>
            </c:spPr>
            <c:extLst>
              <c:ext xmlns:c16="http://schemas.microsoft.com/office/drawing/2014/chart" uri="{C3380CC4-5D6E-409C-BE32-E72D297353CC}">
                <c16:uniqueId val="{00000011-53E9-469D-8D32-93DD8C2269A1}"/>
              </c:ext>
            </c:extLst>
          </c:dPt>
          <c:dLbls>
            <c:dLbl>
              <c:idx val="0"/>
              <c:layout>
                <c:manualLayout>
                  <c:x val="-9.5677534567256042E-2"/>
                  <c:y val="0.1668102356803903"/>
                </c:manualLayout>
              </c:layout>
              <c:spPr>
                <a:noFill/>
                <a:ln>
                  <a:noFill/>
                </a:ln>
                <a:effectLst/>
              </c:spPr>
              <c:txPr>
                <a:bodyPr rot="0" spcFirstLastPara="1" vertOverflow="overflow" horzOverflow="overflow"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E9-469D-8D32-93DD8C2269A1}"/>
                </c:ext>
              </c:extLst>
            </c:dLbl>
            <c:dLbl>
              <c:idx val="1"/>
              <c:layout>
                <c:manualLayout>
                  <c:x val="-5.8539376449591569E-2"/>
                  <c:y val="-0.20948826537349183"/>
                </c:manualLayout>
              </c:layout>
              <c:spPr>
                <a:noFill/>
                <a:ln>
                  <a:noFill/>
                </a:ln>
                <a:effectLst/>
              </c:spPr>
              <c:txPr>
                <a:bodyPr rot="0" spcFirstLastPara="1" vertOverflow="overflow" horzOverflow="overflow"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E9-469D-8D32-93DD8C2269A1}"/>
                </c:ext>
              </c:extLst>
            </c:dLbl>
            <c:dLbl>
              <c:idx val="2"/>
              <c:layout>
                <c:manualLayout>
                  <c:x val="0.12971559310609448"/>
                  <c:y val="-3.5884844479524537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E9-469D-8D32-93DD8C2269A1}"/>
                </c:ext>
              </c:extLst>
            </c:dLbl>
            <c:dLbl>
              <c:idx val="3"/>
              <c:layout>
                <c:manualLayout>
                  <c:x val="6.066740725975573E-2"/>
                  <c:y val="3.572250612226350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3E9-469D-8D32-93DD8C2269A1}"/>
                </c:ext>
              </c:extLst>
            </c:dLbl>
            <c:dLbl>
              <c:idx val="4"/>
              <c:layout>
                <c:manualLayout>
                  <c:x val="5.0462540795100944E-2"/>
                  <c:y val="5.333523002489078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53E9-469D-8D32-93DD8C2269A1}"/>
                </c:ext>
              </c:extLst>
            </c:dLbl>
            <c:dLbl>
              <c:idx val="5"/>
              <c:spPr>
                <a:noFill/>
                <a:ln>
                  <a:noFill/>
                </a:ln>
                <a:effectLst/>
              </c:spPr>
              <c:txPr>
                <a:bodyPr rot="0" spcFirstLastPara="1" vertOverflow="overflow" horzOverflow="overflow"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6="http://schemas.microsoft.com/office/drawing/2014/chart" uri="{C3380CC4-5D6E-409C-BE32-E72D297353CC}">
                  <c16:uniqueId val="{0000000B-53E9-469D-8D32-93DD8C2269A1}"/>
                </c:ext>
              </c:extLst>
            </c:dLbl>
            <c:dLbl>
              <c:idx val="6"/>
              <c:layout>
                <c:manualLayout>
                  <c:x val="-1.8386476642542351E-2"/>
                  <c:y val="-1.853308030941098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53E9-469D-8D32-93DD8C2269A1}"/>
                </c:ext>
              </c:extLst>
            </c:dLbl>
            <c:dLbl>
              <c:idx val="7"/>
              <c:layout>
                <c:manualLayout>
                  <c:x val="-1.6927432239981419E-2"/>
                  <c:y val="-5.0432402867823981E-2"/>
                </c:manualLayout>
              </c:layout>
              <c:tx>
                <c:rich>
                  <a:bodyPr rot="0" spcFirstLastPara="1" vertOverflow="overflow" horzOverflow="overflow"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r>
                      <a:rPr lang="en-US" sz="1600" b="1"/>
                      <a:t>0.7%</a:t>
                    </a:r>
                  </a:p>
                </c:rich>
              </c:tx>
              <c:spPr>
                <a:noFill/>
                <a:ln>
                  <a:noFill/>
                </a:ln>
                <a:effectLst/>
              </c:spPr>
              <c:txPr>
                <a:bodyPr rot="0" spcFirstLastPara="1" vertOverflow="overflow" horzOverflow="overflow"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53E9-469D-8D32-93DD8C2269A1}"/>
                </c:ext>
              </c:extLst>
            </c:dLbl>
            <c:dLbl>
              <c:idx val="8"/>
              <c:layout>
                <c:manualLayout>
                  <c:x val="9.0109317262742992E-3"/>
                  <c:y val="-9.1013699315775104E-2"/>
                </c:manualLayout>
              </c:layout>
              <c:tx>
                <c:rich>
                  <a:bodyPr rot="0" spcFirstLastPara="1" vertOverflow="overflow" horzOverflow="overflow"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fld id="{54471D29-F826-4317-A295-493DEFE9FA7F}" type="VALUE">
                      <a:rPr lang="en-US" sz="1600" b="1"/>
                      <a:pPr>
                        <a:defRPr sz="1600" b="1">
                          <a:solidFill>
                            <a:schemeClr val="tx1"/>
                          </a:solidFill>
                        </a:defRPr>
                      </a:pPr>
                      <a:t>[VALEUR]</a:t>
                    </a:fld>
                    <a:endParaRPr lang="fr-FR"/>
                  </a:p>
                </c:rich>
              </c:tx>
              <c:spPr>
                <a:noFill/>
                <a:ln>
                  <a:noFill/>
                </a:ln>
                <a:effectLst/>
              </c:spPr>
              <c:txPr>
                <a:bodyPr rot="0" spcFirstLastPara="1" vertOverflow="overflow" horzOverflow="overflow"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53E9-469D-8D32-93DD8C2269A1}"/>
                </c:ext>
              </c:extLst>
            </c:dLbl>
            <c:spPr>
              <a:noFill/>
              <a:ln>
                <a:noFill/>
              </a:ln>
              <a:effectLst/>
            </c:spPr>
            <c:txPr>
              <a:bodyPr rot="0" spcFirstLastPara="1" vertOverflow="overflow" horzOverflow="overflow"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[1]MELANGE2!$B$3:$B$11</c:f>
              <c:strCache>
                <c:ptCount val="9"/>
                <c:pt idx="0">
                  <c:v>ΣDDT/E/D</c:v>
                </c:pt>
                <c:pt idx="1">
                  <c:v>Hexachlorocyclohexanes (ΣHCHs)</c:v>
                </c:pt>
                <c:pt idx="2">
                  <c:v>Perfluorooctanesulfonic acid  (PFOS)</c:v>
                </c:pt>
                <c:pt idx="3">
                  <c:v>Polybrominated diphenyl ether 209 (PBDE 209)</c:v>
                </c:pt>
                <c:pt idx="4">
                  <c:v>Indicator polychlorinated biphenyls (ΣPCBi)</c:v>
                </c:pt>
                <c:pt idx="5">
                  <c:v>Hexachlorobenzene (HCB)</c:v>
                </c:pt>
                <c:pt idx="6">
                  <c:v>Dioxin and furan sum (ΣPCDD/Fs)</c:v>
                </c:pt>
                <c:pt idx="7">
                  <c:v>Pentachlorobenzene (PeCB)</c:v>
                </c:pt>
                <c:pt idx="8">
                  <c:v>Mirex</c:v>
                </c:pt>
              </c:strCache>
            </c:strRef>
          </c:cat>
          <c:val>
            <c:numRef>
              <c:f>[1]MELANGE2!$C$3:$C$11</c:f>
              <c:numCache>
                <c:formatCode>General</c:formatCode>
                <c:ptCount val="9"/>
                <c:pt idx="0">
                  <c:v>0.35299999999999998</c:v>
                </c:pt>
                <c:pt idx="1">
                  <c:v>0.35299999999999998</c:v>
                </c:pt>
                <c:pt idx="2">
                  <c:v>0.158</c:v>
                </c:pt>
                <c:pt idx="3">
                  <c:v>5.1999999999999998E-2</c:v>
                </c:pt>
                <c:pt idx="4">
                  <c:v>3.5000000000000003E-2</c:v>
                </c:pt>
                <c:pt idx="5">
                  <c:v>0.02</c:v>
                </c:pt>
                <c:pt idx="6">
                  <c:v>1.9E-2</c:v>
                </c:pt>
                <c:pt idx="7">
                  <c:v>7.0000000000000001E-3</c:v>
                </c:pt>
                <c:pt idx="8">
                  <c:v>2E-3</c:v>
                </c:pt>
              </c:numCache>
            </c:numRef>
          </c:val>
          <c:extLst>
            <c:ext xmlns:c16="http://schemas.microsoft.com/office/drawing/2014/chart" uri="{C3380CC4-5D6E-409C-BE32-E72D297353CC}">
              <c16:uniqueId val="{00000012-53E9-469D-8D32-93DD8C2269A1}"/>
            </c:ext>
          </c:extLst>
        </c:ser>
        <c:dLbls>
          <c:showLegendKey val="0"/>
          <c:showVal val="0"/>
          <c:showCatName val="0"/>
          <c:showSerName val="0"/>
          <c:showPercent val="1"/>
          <c:showBubbleSize val="0"/>
          <c:showLeaderLines val="1"/>
        </c:dLbls>
        <c:firstSliceAng val="333"/>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fr-FR" sz="2000" b="1"/>
              <a:t>Mixture 3</a:t>
            </a:r>
          </a:p>
        </c:rich>
      </c:tx>
      <c:layout>
        <c:manualLayout>
          <c:xMode val="edge"/>
          <c:yMode val="edge"/>
          <c:x val="0.44061656472306338"/>
          <c:y val="1.254582436438606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explosion val="4"/>
          <c:dPt>
            <c:idx val="0"/>
            <c:bubble3D val="0"/>
            <c:spPr>
              <a:solidFill>
                <a:schemeClr val="accent5">
                  <a:shade val="47000"/>
                </a:schemeClr>
              </a:solidFill>
              <a:ln w="19050">
                <a:solidFill>
                  <a:schemeClr val="lt1"/>
                </a:solidFill>
              </a:ln>
              <a:effectLst/>
            </c:spPr>
            <c:extLst>
              <c:ext xmlns:c16="http://schemas.microsoft.com/office/drawing/2014/chart" uri="{C3380CC4-5D6E-409C-BE32-E72D297353CC}">
                <c16:uniqueId val="{00000001-6ADE-4000-82BD-A353F1A61312}"/>
              </c:ext>
            </c:extLst>
          </c:dPt>
          <c:dPt>
            <c:idx val="1"/>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3-6ADE-4000-82BD-A353F1A61312}"/>
              </c:ext>
            </c:extLst>
          </c:dPt>
          <c:dPt>
            <c:idx val="2"/>
            <c:bubble3D val="0"/>
            <c:spPr>
              <a:solidFill>
                <a:schemeClr val="accent5">
                  <a:shade val="82000"/>
                </a:schemeClr>
              </a:solidFill>
              <a:ln w="19050">
                <a:solidFill>
                  <a:schemeClr val="lt1"/>
                </a:solidFill>
              </a:ln>
              <a:effectLst/>
            </c:spPr>
            <c:extLst>
              <c:ext xmlns:c16="http://schemas.microsoft.com/office/drawing/2014/chart" uri="{C3380CC4-5D6E-409C-BE32-E72D297353CC}">
                <c16:uniqueId val="{00000005-6ADE-4000-82BD-A353F1A61312}"/>
              </c:ext>
            </c:extLst>
          </c:dPt>
          <c:dPt>
            <c:idx val="3"/>
            <c:bubble3D val="0"/>
            <c:spPr>
              <a:solidFill>
                <a:schemeClr val="accent5"/>
              </a:solidFill>
              <a:ln w="19050">
                <a:solidFill>
                  <a:schemeClr val="lt1"/>
                </a:solidFill>
              </a:ln>
              <a:effectLst/>
            </c:spPr>
            <c:extLst>
              <c:ext xmlns:c16="http://schemas.microsoft.com/office/drawing/2014/chart" uri="{C3380CC4-5D6E-409C-BE32-E72D297353CC}">
                <c16:uniqueId val="{00000007-6ADE-4000-82BD-A353F1A61312}"/>
              </c:ext>
            </c:extLst>
          </c:dPt>
          <c:dPt>
            <c:idx val="4"/>
            <c:bubble3D val="0"/>
            <c:spPr>
              <a:solidFill>
                <a:schemeClr val="accent5">
                  <a:tint val="83000"/>
                </a:schemeClr>
              </a:solidFill>
              <a:ln w="19050">
                <a:solidFill>
                  <a:schemeClr val="lt1"/>
                </a:solidFill>
              </a:ln>
              <a:effectLst/>
            </c:spPr>
            <c:extLst>
              <c:ext xmlns:c16="http://schemas.microsoft.com/office/drawing/2014/chart" uri="{C3380CC4-5D6E-409C-BE32-E72D297353CC}">
                <c16:uniqueId val="{00000009-6ADE-4000-82BD-A353F1A61312}"/>
              </c:ext>
            </c:extLst>
          </c:dPt>
          <c:dPt>
            <c:idx val="5"/>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0B-6ADE-4000-82BD-A353F1A61312}"/>
              </c:ext>
            </c:extLst>
          </c:dPt>
          <c:dPt>
            <c:idx val="6"/>
            <c:bubble3D val="0"/>
            <c:spPr>
              <a:solidFill>
                <a:schemeClr val="accent5">
                  <a:tint val="48000"/>
                </a:schemeClr>
              </a:solidFill>
              <a:ln w="19050">
                <a:solidFill>
                  <a:schemeClr val="lt1"/>
                </a:solidFill>
              </a:ln>
              <a:effectLst/>
            </c:spPr>
            <c:extLst>
              <c:ext xmlns:c16="http://schemas.microsoft.com/office/drawing/2014/chart" uri="{C3380CC4-5D6E-409C-BE32-E72D297353CC}">
                <c16:uniqueId val="{0000000D-6ADE-4000-82BD-A353F1A61312}"/>
              </c:ext>
            </c:extLst>
          </c:dPt>
          <c:dLbls>
            <c:dLbl>
              <c:idx val="0"/>
              <c:layout>
                <c:manualLayout>
                  <c:x val="-9.0182788514775944E-2"/>
                  <c:y val="0.16770507236569793"/>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ADE-4000-82BD-A353F1A61312}"/>
                </c:ext>
              </c:extLst>
            </c:dLbl>
            <c:dLbl>
              <c:idx val="1"/>
              <c:layout>
                <c:manualLayout>
                  <c:x val="-9.8937592787037815E-2"/>
                  <c:y val="-0.1634895436645728"/>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ADE-4000-82BD-A353F1A61312}"/>
                </c:ext>
              </c:extLst>
            </c:dLbl>
            <c:dLbl>
              <c:idx val="2"/>
              <c:layout>
                <c:manualLayout>
                  <c:x val="0.1002610434660445"/>
                  <c:y val="-0.12649615541279879"/>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ADE-4000-82BD-A353F1A61312}"/>
                </c:ext>
              </c:extLst>
            </c:dLbl>
            <c:dLbl>
              <c:idx val="3"/>
              <c:layout>
                <c:manualLayout>
                  <c:x val="9.7254961272689899E-2"/>
                  <c:y val="1.5085118972941599E-2"/>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ADE-4000-82BD-A353F1A61312}"/>
                </c:ext>
              </c:extLst>
            </c:dLbl>
            <c:dLbl>
              <c:idx val="4"/>
              <c:layout>
                <c:manualLayout>
                  <c:x val="7.4726287314763426E-2"/>
                  <c:y val="7.7898702840789535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ADE-4000-82BD-A353F1A61312}"/>
                </c:ext>
              </c:extLst>
            </c:dLbl>
            <c:dLbl>
              <c:idx val="5"/>
              <c:layout>
                <c:manualLayout>
                  <c:x val="-2.485135517885732E-2"/>
                  <c:y val="-2.0314192225079332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6ADE-4000-82BD-A353F1A61312}"/>
                </c:ext>
              </c:extLst>
            </c:dLbl>
            <c:dLbl>
              <c:idx val="6"/>
              <c:layout>
                <c:manualLayout>
                  <c:x val="-8.3314033235038198E-5"/>
                  <c:y val="-9.1159244049871135E-2"/>
                </c:manualLayout>
              </c:layout>
              <c:tx>
                <c:rich>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fld id="{F8B4749A-245D-4188-9FD6-9750CEFEA591}" type="VALUE">
                      <a:rPr lang="en-US" sz="1600"/>
                      <a:pPr>
                        <a:defRPr sz="1600" b="1">
                          <a:solidFill>
                            <a:sysClr val="windowText" lastClr="000000"/>
                          </a:solidFill>
                        </a:defRPr>
                      </a:pPr>
                      <a:t>[VALEUR]</a:t>
                    </a:fld>
                    <a:endParaRPr lang="fr-FR"/>
                  </a:p>
                </c:rich>
              </c:tx>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6ADE-4000-82BD-A353F1A61312}"/>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[1]MELANGE3!$B$3:$B$9</c:f>
              <c:strCache>
                <c:ptCount val="7"/>
                <c:pt idx="0">
                  <c:v>Perfluorononanoic acid (PFNA)</c:v>
                </c:pt>
                <c:pt idx="1">
                  <c:v>Perfluorooctanoic acid (PFOA)</c:v>
                </c:pt>
                <c:pt idx="2">
                  <c:v>Perfluorohexanesulfonic acid (PFHx)</c:v>
                </c:pt>
                <c:pt idx="3">
                  <c:v>Perfluorooctanesulfonic acid (PFOS)</c:v>
                </c:pt>
                <c:pt idx="4">
                  <c:v>Arsenic (As)</c:v>
                </c:pt>
                <c:pt idx="5">
                  <c:v>gamma-Hexachlorocyclohexane (gamma-HCH)</c:v>
                </c:pt>
                <c:pt idx="6">
                  <c:v>Indicator polychlorinated biphenyl (ΣPCBi)</c:v>
                </c:pt>
              </c:strCache>
            </c:strRef>
          </c:cat>
          <c:val>
            <c:numRef>
              <c:f>[1]MELANGE3!$C$3:$C$9</c:f>
              <c:numCache>
                <c:formatCode>General</c:formatCode>
                <c:ptCount val="7"/>
                <c:pt idx="0">
                  <c:v>0.32800000000000001</c:v>
                </c:pt>
                <c:pt idx="1">
                  <c:v>0.29899999999999999</c:v>
                </c:pt>
                <c:pt idx="2">
                  <c:v>0.16300000000000001</c:v>
                </c:pt>
                <c:pt idx="3">
                  <c:v>0.126</c:v>
                </c:pt>
                <c:pt idx="4">
                  <c:v>7.4999999999999997E-2</c:v>
                </c:pt>
                <c:pt idx="5">
                  <c:v>8.0000000000000002E-3</c:v>
                </c:pt>
                <c:pt idx="6">
                  <c:v>2E-3</c:v>
                </c:pt>
              </c:numCache>
            </c:numRef>
          </c:val>
          <c:extLst>
            <c:ext xmlns:c16="http://schemas.microsoft.com/office/drawing/2014/chart" uri="{C3380CC4-5D6E-409C-BE32-E72D297353CC}">
              <c16:uniqueId val="{0000000E-6ADE-4000-82BD-A353F1A61312}"/>
            </c:ext>
          </c:extLst>
        </c:ser>
        <c:dLbls>
          <c:showLegendKey val="0"/>
          <c:showVal val="0"/>
          <c:showCatName val="0"/>
          <c:showSerName val="0"/>
          <c:showPercent val="1"/>
          <c:showBubbleSize val="0"/>
          <c:showLeaderLines val="1"/>
        </c:dLbls>
        <c:firstSliceAng val="327"/>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138111</xdr:colOff>
      <xdr:row>3</xdr:row>
      <xdr:rowOff>95250</xdr:rowOff>
    </xdr:from>
    <xdr:to>
      <xdr:col>10</xdr:col>
      <xdr:colOff>352425</xdr:colOff>
      <xdr:row>20</xdr:row>
      <xdr:rowOff>28575</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5000625" y="790575"/>
    <xdr:ext cx="6800850" cy="4800600"/>
    <xdr:graphicFrame macro="">
      <xdr:nvGraphicFramePr>
        <xdr:cNvPr id="3" name="Graphique 2">
          <a:extLst>
            <a:ext uri="{FF2B5EF4-FFF2-40B4-BE49-F238E27FC236}">
              <a16:creationId xmlns:a16="http://schemas.microsoft.com/office/drawing/2014/main" id="{00000000-0008-0000-0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0.42778</cdr:x>
      <cdr:y>0.14182</cdr:y>
    </cdr:from>
    <cdr:to>
      <cdr:x>0.53704</cdr:x>
      <cdr:y>0.282</cdr:y>
    </cdr:to>
    <cdr:sp macro="" textlink="">
      <cdr:nvSpPr>
        <cdr:cNvPr id="2" name="ZoneTexte 1"/>
        <cdr:cNvSpPr txBox="1"/>
      </cdr:nvSpPr>
      <cdr:spPr>
        <a:xfrm xmlns:a="http://schemas.openxmlformats.org/drawingml/2006/main">
          <a:off x="2200275" y="395087"/>
          <a:ext cx="561975"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0.64818</cdr:x>
      <cdr:y>0.13158</cdr:y>
    </cdr:from>
    <cdr:to>
      <cdr:x>0.75796</cdr:x>
      <cdr:y>0.20592</cdr:y>
    </cdr:to>
    <cdr:sp macro="" textlink="">
      <cdr:nvSpPr>
        <cdr:cNvPr id="3" name="ZoneTexte 1"/>
        <cdr:cNvSpPr txBox="1"/>
      </cdr:nvSpPr>
      <cdr:spPr>
        <a:xfrm xmlns:a="http://schemas.openxmlformats.org/drawingml/2006/main">
          <a:off x="6025573" y="799193"/>
          <a:ext cx="1020532" cy="4515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Others (see Table 3 and Excel Table S5 )</a:t>
          </a:r>
          <a:endParaRPr lang="fr-FR" sz="1600" b="1"/>
        </a:p>
      </cdr:txBody>
    </cdr:sp>
  </cdr:relSizeAnchor>
  <cdr:relSizeAnchor xmlns:cdr="http://schemas.openxmlformats.org/drawingml/2006/chartDrawing">
    <cdr:from>
      <cdr:x>0.11053</cdr:x>
      <cdr:y>0.56761</cdr:y>
    </cdr:from>
    <cdr:to>
      <cdr:x>0.22031</cdr:x>
      <cdr:y>0.64195</cdr:y>
    </cdr:to>
    <cdr:sp macro="" textlink="">
      <cdr:nvSpPr>
        <cdr:cNvPr id="4" name="ZoneTexte 1"/>
        <cdr:cNvSpPr txBox="1"/>
      </cdr:nvSpPr>
      <cdr:spPr>
        <a:xfrm xmlns:a="http://schemas.openxmlformats.org/drawingml/2006/main">
          <a:off x="1027023" y="3446200"/>
          <a:ext cx="1020046" cy="4513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l-GR" sz="1200">
              <a:effectLst/>
            </a:rPr>
            <a:t>ΣAldrine-dieldrine</a:t>
          </a:r>
          <a:endParaRPr lang="fr-FR" sz="1600" b="1"/>
        </a:p>
      </cdr:txBody>
    </cdr:sp>
  </cdr:relSizeAnchor>
  <cdr:relSizeAnchor xmlns:cdr="http://schemas.openxmlformats.org/drawingml/2006/chartDrawing">
    <cdr:from>
      <cdr:x>0.28698</cdr:x>
      <cdr:y>0.08368</cdr:y>
    </cdr:from>
    <cdr:to>
      <cdr:x>0.39676</cdr:x>
      <cdr:y>0.15802</cdr:y>
    </cdr:to>
    <cdr:sp macro="" textlink="">
      <cdr:nvSpPr>
        <cdr:cNvPr id="5" name="ZoneTexte 1"/>
        <cdr:cNvSpPr txBox="1"/>
      </cdr:nvSpPr>
      <cdr:spPr>
        <a:xfrm xmlns:a="http://schemas.openxmlformats.org/drawingml/2006/main">
          <a:off x="2666574" y="508060"/>
          <a:ext cx="1020046" cy="4513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Perfluorooctanoic acid </a:t>
          </a:r>
        </a:p>
        <a:p xmlns:a="http://schemas.openxmlformats.org/drawingml/2006/main">
          <a:pPr algn="ctr"/>
          <a:r>
            <a:rPr lang="en-US" sz="1400">
              <a:effectLst/>
            </a:rPr>
            <a:t>(PFOA)</a:t>
          </a:r>
          <a:endParaRPr lang="fr-FR" sz="1400" b="1"/>
        </a:p>
      </cdr:txBody>
    </cdr:sp>
  </cdr:relSizeAnchor>
  <cdr:relSizeAnchor xmlns:cdr="http://schemas.openxmlformats.org/drawingml/2006/chartDrawing">
    <cdr:from>
      <cdr:x>0.79522</cdr:x>
      <cdr:y>0.4768</cdr:y>
    </cdr:from>
    <cdr:to>
      <cdr:x>0.905</cdr:x>
      <cdr:y>0.55114</cdr:y>
    </cdr:to>
    <cdr:sp macro="" textlink="">
      <cdr:nvSpPr>
        <cdr:cNvPr id="6" name="ZoneTexte 1"/>
        <cdr:cNvSpPr txBox="1"/>
      </cdr:nvSpPr>
      <cdr:spPr>
        <a:xfrm xmlns:a="http://schemas.openxmlformats.org/drawingml/2006/main">
          <a:off x="7392472" y="2895930"/>
          <a:ext cx="1020532" cy="4515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Hexachlorobenzene</a:t>
          </a:r>
        </a:p>
        <a:p xmlns:a="http://schemas.openxmlformats.org/drawingml/2006/main">
          <a:pPr algn="ctr"/>
          <a:r>
            <a:rPr lang="en-US" sz="1400">
              <a:effectLst/>
            </a:rPr>
            <a:t>(HCB)</a:t>
          </a:r>
          <a:endParaRPr lang="fr-FR" sz="1800" b="1"/>
        </a:p>
      </cdr:txBody>
    </cdr:sp>
  </cdr:relSizeAnchor>
  <cdr:relSizeAnchor xmlns:cdr="http://schemas.openxmlformats.org/drawingml/2006/chartDrawing">
    <cdr:from>
      <cdr:x>0.72403</cdr:x>
      <cdr:y>0.80572</cdr:y>
    </cdr:from>
    <cdr:to>
      <cdr:x>0.83381</cdr:x>
      <cdr:y>0.88006</cdr:y>
    </cdr:to>
    <cdr:sp macro="" textlink="">
      <cdr:nvSpPr>
        <cdr:cNvPr id="7" name="ZoneTexte 1"/>
        <cdr:cNvSpPr txBox="1"/>
      </cdr:nvSpPr>
      <cdr:spPr>
        <a:xfrm xmlns:a="http://schemas.openxmlformats.org/drawingml/2006/main">
          <a:off x="6730670" y="4893706"/>
          <a:ext cx="1020532" cy="4515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Dioxins and furans</a:t>
          </a:r>
        </a:p>
        <a:p xmlns:a="http://schemas.openxmlformats.org/drawingml/2006/main">
          <a:pPr algn="ctr"/>
          <a:r>
            <a:rPr lang="en-US" sz="1400">
              <a:effectLst/>
            </a:rPr>
            <a:t>(ΣPCDD/Fs)</a:t>
          </a:r>
          <a:endParaRPr lang="fr-FR" sz="1800" b="1"/>
        </a:p>
      </cdr:txBody>
    </cdr:sp>
  </cdr:relSizeAnchor>
  <cdr:relSizeAnchor xmlns:cdr="http://schemas.openxmlformats.org/drawingml/2006/chartDrawing">
    <cdr:from>
      <cdr:x>0.39138</cdr:x>
      <cdr:y>0.92566</cdr:y>
    </cdr:from>
    <cdr:to>
      <cdr:x>0.50116</cdr:x>
      <cdr:y>1</cdr:y>
    </cdr:to>
    <cdr:sp macro="" textlink="">
      <cdr:nvSpPr>
        <cdr:cNvPr id="8" name="ZoneTexte 1"/>
        <cdr:cNvSpPr txBox="1"/>
      </cdr:nvSpPr>
      <cdr:spPr>
        <a:xfrm xmlns:a="http://schemas.openxmlformats.org/drawingml/2006/main">
          <a:off x="3636608" y="5620032"/>
          <a:ext cx="1020046" cy="4513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l-GR" sz="1200">
              <a:effectLst/>
            </a:rPr>
            <a:t>ΣHeptachlor</a:t>
          </a:r>
          <a:endParaRPr lang="fr-FR" sz="1600" b="1"/>
        </a:p>
      </cdr:txBody>
    </cdr:sp>
  </cdr:relSizeAnchor>
  <cdr:relSizeAnchor xmlns:cdr="http://schemas.openxmlformats.org/drawingml/2006/chartDrawing">
    <cdr:from>
      <cdr:x>0.13055</cdr:x>
      <cdr:y>0.79451</cdr:y>
    </cdr:from>
    <cdr:to>
      <cdr:x>0.24033</cdr:x>
      <cdr:y>0.86885</cdr:y>
    </cdr:to>
    <cdr:sp macro="" textlink="">
      <cdr:nvSpPr>
        <cdr:cNvPr id="9" name="ZoneTexte 1"/>
        <cdr:cNvSpPr txBox="1"/>
      </cdr:nvSpPr>
      <cdr:spPr>
        <a:xfrm xmlns:a="http://schemas.openxmlformats.org/drawingml/2006/main">
          <a:off x="1213592" y="4825670"/>
          <a:ext cx="1020532" cy="4515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Indicator polychlorinated biphenyls</a:t>
          </a:r>
        </a:p>
        <a:p xmlns:a="http://schemas.openxmlformats.org/drawingml/2006/main">
          <a:pPr algn="ctr"/>
          <a:r>
            <a:rPr lang="en-US" sz="1400">
              <a:effectLst/>
            </a:rPr>
            <a:t>(ΣPCBi)</a:t>
          </a:r>
          <a:endParaRPr lang="fr-FR" sz="1400" b="1"/>
        </a:p>
      </cdr:txBody>
    </cdr:sp>
  </cdr:relSizeAnchor>
  <cdr:relSizeAnchor xmlns:cdr="http://schemas.openxmlformats.org/drawingml/2006/chartDrawing">
    <cdr:from>
      <cdr:x>0.11061</cdr:x>
      <cdr:y>0.35757</cdr:y>
    </cdr:from>
    <cdr:to>
      <cdr:x>0.22039</cdr:x>
      <cdr:y>0.43191</cdr:y>
    </cdr:to>
    <cdr:sp macro="" textlink="">
      <cdr:nvSpPr>
        <cdr:cNvPr id="10" name="ZoneTexte 1"/>
        <cdr:cNvSpPr txBox="1"/>
      </cdr:nvSpPr>
      <cdr:spPr>
        <a:xfrm xmlns:a="http://schemas.openxmlformats.org/drawingml/2006/main">
          <a:off x="1027774" y="2170914"/>
          <a:ext cx="1020047" cy="4513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Perfluorooctanesulfonic acid</a:t>
          </a:r>
        </a:p>
        <a:p xmlns:a="http://schemas.openxmlformats.org/drawingml/2006/main">
          <a:pPr algn="ctr"/>
          <a:r>
            <a:rPr lang="en-US" sz="1400">
              <a:effectLst/>
            </a:rPr>
            <a:t>(PFOS)</a:t>
          </a:r>
          <a:endParaRPr lang="fr-FR" sz="1400" b="1"/>
        </a:p>
      </cdr:txBody>
    </cdr:sp>
  </cdr:relSizeAnchor>
  <cdr:relSizeAnchor xmlns:cdr="http://schemas.openxmlformats.org/drawingml/2006/chartDrawing">
    <cdr:from>
      <cdr:x>0.17851</cdr:x>
      <cdr:y>0.21299</cdr:y>
    </cdr:from>
    <cdr:to>
      <cdr:x>0.28829</cdr:x>
      <cdr:y>0.28733</cdr:y>
    </cdr:to>
    <cdr:sp macro="" textlink="">
      <cdr:nvSpPr>
        <cdr:cNvPr id="11" name="ZoneTexte 1"/>
        <cdr:cNvSpPr txBox="1"/>
      </cdr:nvSpPr>
      <cdr:spPr>
        <a:xfrm xmlns:a="http://schemas.openxmlformats.org/drawingml/2006/main">
          <a:off x="1658652" y="1293156"/>
          <a:ext cx="1020047" cy="4513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l-GR" sz="1200">
              <a:effectLst/>
            </a:rPr>
            <a:t>ΣChlordane-nonachlor</a:t>
          </a:r>
          <a:endParaRPr lang="fr-FR" sz="1600" b="1"/>
        </a:p>
      </cdr:txBody>
    </cdr:sp>
  </cdr:relSizeAnchor>
</c:userShapes>
</file>

<file path=xl/drawings/drawing4.xml><?xml version="1.0" encoding="utf-8"?>
<xdr:wsDr xmlns:xdr="http://schemas.openxmlformats.org/drawingml/2006/spreadsheetDrawing" xmlns:a="http://schemas.openxmlformats.org/drawingml/2006/main">
  <xdr:absoluteAnchor>
    <xdr:pos x="4191000" y="552450"/>
    <xdr:ext cx="8591550" cy="4981575"/>
    <xdr:graphicFrame macro="">
      <xdr:nvGraphicFramePr>
        <xdr:cNvPr id="4" name="Graphique 3">
          <a:extLst>
            <a:ext uri="{FF2B5EF4-FFF2-40B4-BE49-F238E27FC236}">
              <a16:creationId xmlns:a16="http://schemas.microsoft.com/office/drawing/2014/main" id="{00000000-0008-0000-03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0.68663</cdr:x>
      <cdr:y>0.11609</cdr:y>
    </cdr:from>
    <cdr:to>
      <cdr:x>0.78499</cdr:x>
      <cdr:y>0.26664</cdr:y>
    </cdr:to>
    <cdr:sp macro="" textlink="">
      <cdr:nvSpPr>
        <cdr:cNvPr id="2" name="ZoneTexte 1"/>
        <cdr:cNvSpPr txBox="1"/>
      </cdr:nvSpPr>
      <cdr:spPr>
        <a:xfrm xmlns:a="http://schemas.openxmlformats.org/drawingml/2006/main">
          <a:off x="6382987" y="70509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0.71523</cdr:x>
      <cdr:y>0.18737</cdr:y>
    </cdr:from>
    <cdr:to>
      <cdr:x>0.82501</cdr:x>
      <cdr:y>0.26171</cdr:y>
    </cdr:to>
    <cdr:sp macro="" textlink="">
      <cdr:nvSpPr>
        <cdr:cNvPr id="3" name="ZoneTexte 2"/>
        <cdr:cNvSpPr txBox="1"/>
      </cdr:nvSpPr>
      <cdr:spPr>
        <a:xfrm xmlns:a="http://schemas.openxmlformats.org/drawingml/2006/main">
          <a:off x="6648905" y="1138037"/>
          <a:ext cx="1020531" cy="4515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l-GR" sz="1600" b="0">
              <a:effectLst/>
            </a:rPr>
            <a:t>ΣDDT/E/D</a:t>
          </a:r>
          <a:endParaRPr lang="fr-FR" sz="1600" b="0"/>
        </a:p>
      </cdr:txBody>
    </cdr:sp>
  </cdr:relSizeAnchor>
  <cdr:relSizeAnchor xmlns:cdr="http://schemas.openxmlformats.org/drawingml/2006/chartDrawing">
    <cdr:from>
      <cdr:x>0.09728</cdr:x>
      <cdr:y>0.59187</cdr:y>
    </cdr:from>
    <cdr:to>
      <cdr:x>0.20706</cdr:x>
      <cdr:y>0.66621</cdr:y>
    </cdr:to>
    <cdr:sp macro="" textlink="">
      <cdr:nvSpPr>
        <cdr:cNvPr id="9" name="ZoneTexte 1"/>
        <cdr:cNvSpPr txBox="1"/>
      </cdr:nvSpPr>
      <cdr:spPr>
        <a:xfrm xmlns:a="http://schemas.openxmlformats.org/drawingml/2006/main">
          <a:off x="904330" y="3594837"/>
          <a:ext cx="1020532" cy="4515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Perfluorooctanesulfonic acid</a:t>
          </a:r>
        </a:p>
        <a:p xmlns:a="http://schemas.openxmlformats.org/drawingml/2006/main">
          <a:pPr algn="ctr"/>
          <a:r>
            <a:rPr lang="en-US" sz="1400">
              <a:effectLst/>
            </a:rPr>
            <a:t>(PFOS)</a:t>
          </a:r>
          <a:endParaRPr lang="fr-FR" sz="1400" b="1"/>
        </a:p>
      </cdr:txBody>
    </cdr:sp>
  </cdr:relSizeAnchor>
  <cdr:relSizeAnchor xmlns:cdr="http://schemas.openxmlformats.org/drawingml/2006/chartDrawing">
    <cdr:from>
      <cdr:x>0.73002</cdr:x>
      <cdr:y>0.82506</cdr:y>
    </cdr:from>
    <cdr:to>
      <cdr:x>0.8398</cdr:x>
      <cdr:y>0.8994</cdr:y>
    </cdr:to>
    <cdr:sp macro="" textlink="">
      <cdr:nvSpPr>
        <cdr:cNvPr id="10" name="ZoneTexte 1"/>
        <cdr:cNvSpPr txBox="1"/>
      </cdr:nvSpPr>
      <cdr:spPr>
        <a:xfrm xmlns:a="http://schemas.openxmlformats.org/drawingml/2006/main">
          <a:off x="6786381" y="5011195"/>
          <a:ext cx="1020531" cy="4515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Hexachlorocyclohexanes</a:t>
          </a:r>
        </a:p>
        <a:p xmlns:a="http://schemas.openxmlformats.org/drawingml/2006/main">
          <a:pPr algn="ctr"/>
          <a:r>
            <a:rPr lang="en-US" sz="1600">
              <a:effectLst/>
            </a:rPr>
            <a:t>(</a:t>
          </a:r>
          <a:r>
            <a:rPr lang="en-US" sz="1600">
              <a:effectLst/>
              <a:latin typeface="+mn-lt"/>
              <a:ea typeface="+mn-ea"/>
              <a:cs typeface="+mn-cs"/>
            </a:rPr>
            <a:t>ΣHCHs</a:t>
          </a:r>
          <a:r>
            <a:rPr lang="en-US" sz="1600">
              <a:effectLst/>
            </a:rPr>
            <a:t>)</a:t>
          </a:r>
          <a:endParaRPr lang="fr-FR" sz="1600" b="1"/>
        </a:p>
      </cdr:txBody>
    </cdr:sp>
  </cdr:relSizeAnchor>
  <cdr:relSizeAnchor xmlns:cdr="http://schemas.openxmlformats.org/drawingml/2006/chartDrawing">
    <cdr:from>
      <cdr:x>0.17046</cdr:x>
      <cdr:y>0.16723</cdr:y>
    </cdr:from>
    <cdr:to>
      <cdr:x>0.28025</cdr:x>
      <cdr:y>0.24157</cdr:y>
    </cdr:to>
    <cdr:sp macro="" textlink="">
      <cdr:nvSpPr>
        <cdr:cNvPr id="16" name="ZoneTexte 1"/>
        <cdr:cNvSpPr txBox="1"/>
      </cdr:nvSpPr>
      <cdr:spPr>
        <a:xfrm xmlns:a="http://schemas.openxmlformats.org/drawingml/2006/main">
          <a:off x="1584653" y="1015687"/>
          <a:ext cx="1020624" cy="4515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Hexachlorobenzene</a:t>
          </a:r>
          <a:r>
            <a:rPr lang="en-US" sz="1200" baseline="0">
              <a:effectLst/>
            </a:rPr>
            <a:t> </a:t>
          </a:r>
          <a:r>
            <a:rPr lang="en-US" sz="1400">
              <a:effectLst/>
            </a:rPr>
            <a:t>(HCB)</a:t>
          </a:r>
          <a:endParaRPr lang="fr-FR" sz="1400" b="1"/>
        </a:p>
      </cdr:txBody>
    </cdr:sp>
  </cdr:relSizeAnchor>
  <cdr:relSizeAnchor xmlns:cdr="http://schemas.openxmlformats.org/drawingml/2006/chartDrawing">
    <cdr:from>
      <cdr:x>0.1392</cdr:x>
      <cdr:y>0.111</cdr:y>
    </cdr:from>
    <cdr:to>
      <cdr:x>0.24898</cdr:x>
      <cdr:y>0.18534</cdr:y>
    </cdr:to>
    <cdr:sp macro="" textlink="">
      <cdr:nvSpPr>
        <cdr:cNvPr id="17" name="ZoneTexte 1"/>
        <cdr:cNvSpPr txBox="1"/>
      </cdr:nvSpPr>
      <cdr:spPr>
        <a:xfrm xmlns:a="http://schemas.openxmlformats.org/drawingml/2006/main">
          <a:off x="1294000" y="674172"/>
          <a:ext cx="1020532" cy="4515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Dioxin and Furan sum</a:t>
          </a:r>
          <a:r>
            <a:rPr lang="en-US" sz="1200" baseline="0">
              <a:effectLst/>
            </a:rPr>
            <a:t> </a:t>
          </a:r>
          <a:r>
            <a:rPr lang="en-US" sz="1400">
              <a:effectLst/>
            </a:rPr>
            <a:t>(</a:t>
          </a:r>
          <a:r>
            <a:rPr lang="en-US" sz="1400">
              <a:effectLst/>
              <a:latin typeface="+mn-lt"/>
              <a:ea typeface="+mn-ea"/>
              <a:cs typeface="+mn-cs"/>
            </a:rPr>
            <a:t>ΣPCDD/Fs</a:t>
          </a:r>
          <a:r>
            <a:rPr lang="en-US" sz="1400">
              <a:effectLst/>
            </a:rPr>
            <a:t>)</a:t>
          </a:r>
          <a:endParaRPr lang="fr-FR" sz="1400" b="1"/>
        </a:p>
      </cdr:txBody>
    </cdr:sp>
  </cdr:relSizeAnchor>
  <cdr:relSizeAnchor xmlns:cdr="http://schemas.openxmlformats.org/drawingml/2006/chartDrawing">
    <cdr:from>
      <cdr:x>0.11059</cdr:x>
      <cdr:y>0.22629</cdr:y>
    </cdr:from>
    <cdr:to>
      <cdr:x>0.22037</cdr:x>
      <cdr:y>0.30062</cdr:y>
    </cdr:to>
    <cdr:sp macro="" textlink="">
      <cdr:nvSpPr>
        <cdr:cNvPr id="18" name="ZoneTexte 1"/>
        <cdr:cNvSpPr txBox="1"/>
      </cdr:nvSpPr>
      <cdr:spPr>
        <a:xfrm xmlns:a="http://schemas.openxmlformats.org/drawingml/2006/main">
          <a:off x="1028085" y="1374422"/>
          <a:ext cx="1020532" cy="4514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Indicator polychlorinated biphenyls</a:t>
          </a:r>
          <a:r>
            <a:rPr lang="en-US" sz="1200" baseline="0">
              <a:effectLst/>
            </a:rPr>
            <a:t> </a:t>
          </a:r>
          <a:r>
            <a:rPr lang="en-US" sz="1400">
              <a:effectLst/>
            </a:rPr>
            <a:t>(</a:t>
          </a:r>
          <a:r>
            <a:rPr lang="en-US" sz="1400">
              <a:effectLst/>
              <a:latin typeface="+mn-lt"/>
              <a:ea typeface="+mn-ea"/>
              <a:cs typeface="+mn-cs"/>
            </a:rPr>
            <a:t>ΣPCBi</a:t>
          </a:r>
          <a:r>
            <a:rPr lang="en-US" sz="1400">
              <a:effectLst/>
            </a:rPr>
            <a:t>)</a:t>
          </a:r>
          <a:endParaRPr lang="fr-FR" sz="1400" b="1"/>
        </a:p>
      </cdr:txBody>
    </cdr:sp>
  </cdr:relSizeAnchor>
  <cdr:relSizeAnchor xmlns:cdr="http://schemas.openxmlformats.org/drawingml/2006/chartDrawing">
    <cdr:from>
      <cdr:x>0.10326</cdr:x>
      <cdr:y>0.32302</cdr:y>
    </cdr:from>
    <cdr:to>
      <cdr:x>0.21305</cdr:x>
      <cdr:y>0.39736</cdr:y>
    </cdr:to>
    <cdr:sp macro="" textlink="">
      <cdr:nvSpPr>
        <cdr:cNvPr id="19" name="ZoneTexte 1"/>
        <cdr:cNvSpPr txBox="1"/>
      </cdr:nvSpPr>
      <cdr:spPr>
        <a:xfrm xmlns:a="http://schemas.openxmlformats.org/drawingml/2006/main">
          <a:off x="959959" y="1961954"/>
          <a:ext cx="1020624" cy="4515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Polybrominated diphenyl ether 209</a:t>
          </a:r>
        </a:p>
        <a:p xmlns:a="http://schemas.openxmlformats.org/drawingml/2006/main">
          <a:pPr algn="ctr"/>
          <a:r>
            <a:rPr lang="en-US" sz="1400">
              <a:effectLst/>
            </a:rPr>
            <a:t>(PBDE</a:t>
          </a:r>
          <a:r>
            <a:rPr lang="en-US" sz="1400" baseline="0">
              <a:effectLst/>
            </a:rPr>
            <a:t> 209</a:t>
          </a:r>
          <a:r>
            <a:rPr lang="en-US" sz="1400">
              <a:effectLst/>
            </a:rPr>
            <a:t>)</a:t>
          </a:r>
          <a:endParaRPr lang="fr-FR" sz="1400" b="1"/>
        </a:p>
      </cdr:txBody>
    </cdr:sp>
  </cdr:relSizeAnchor>
  <cdr:relSizeAnchor xmlns:cdr="http://schemas.openxmlformats.org/drawingml/2006/chartDrawing">
    <cdr:from>
      <cdr:x>0.26939</cdr:x>
      <cdr:y>0.01847</cdr:y>
    </cdr:from>
    <cdr:to>
      <cdr:x>0.37918</cdr:x>
      <cdr:y>0.09281</cdr:y>
    </cdr:to>
    <cdr:sp macro="" textlink="">
      <cdr:nvSpPr>
        <cdr:cNvPr id="20" name="ZoneTexte 1"/>
        <cdr:cNvSpPr txBox="1"/>
      </cdr:nvSpPr>
      <cdr:spPr>
        <a:xfrm xmlns:a="http://schemas.openxmlformats.org/drawingml/2006/main">
          <a:off x="2503627" y="112084"/>
          <a:ext cx="1020353" cy="4511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Mirex</a:t>
          </a:r>
          <a:endParaRPr lang="fr-FR" sz="1600" b="1"/>
        </a:p>
      </cdr:txBody>
    </cdr:sp>
  </cdr:relSizeAnchor>
  <cdr:relSizeAnchor xmlns:cdr="http://schemas.openxmlformats.org/drawingml/2006/chartDrawing">
    <cdr:from>
      <cdr:x>0.16937</cdr:x>
      <cdr:y>0.06242</cdr:y>
    </cdr:from>
    <cdr:to>
      <cdr:x>0.27915</cdr:x>
      <cdr:y>0.13675</cdr:y>
    </cdr:to>
    <cdr:sp macro="" textlink="">
      <cdr:nvSpPr>
        <cdr:cNvPr id="33" name="ZoneTexte 1"/>
        <cdr:cNvSpPr txBox="1"/>
      </cdr:nvSpPr>
      <cdr:spPr>
        <a:xfrm xmlns:a="http://schemas.openxmlformats.org/drawingml/2006/main">
          <a:off x="1574071" y="378820"/>
          <a:ext cx="1020260" cy="451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Pentachlorobenzene </a:t>
          </a:r>
          <a:r>
            <a:rPr lang="en-US" sz="1200" baseline="0">
              <a:effectLst/>
            </a:rPr>
            <a:t> </a:t>
          </a:r>
          <a:r>
            <a:rPr lang="en-US" sz="1400">
              <a:effectLst/>
            </a:rPr>
            <a:t>(PeCB)</a:t>
          </a:r>
          <a:endParaRPr lang="fr-FR" sz="1800" b="1"/>
        </a:p>
      </cdr:txBody>
    </cdr:sp>
  </cdr:relSizeAnchor>
</c:userShapes>
</file>

<file path=xl/drawings/drawing6.xml><?xml version="1.0" encoding="utf-8"?>
<xdr:wsDr xmlns:xdr="http://schemas.openxmlformats.org/drawingml/2006/spreadsheetDrawing" xmlns:a="http://schemas.openxmlformats.org/drawingml/2006/main">
  <xdr:absoluteAnchor>
    <xdr:pos x="4000500" y="504825"/>
    <xdr:ext cx="9307500" cy="6082500"/>
    <xdr:graphicFrame macro="">
      <xdr:nvGraphicFramePr>
        <xdr:cNvPr id="4" name="Graphique 3">
          <a:extLst>
            <a:ext uri="{FF2B5EF4-FFF2-40B4-BE49-F238E27FC236}">
              <a16:creationId xmlns:a16="http://schemas.microsoft.com/office/drawing/2014/main" id="{00000000-0008-0000-04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0.67147</cdr:x>
      <cdr:y>0.14686</cdr:y>
    </cdr:from>
    <cdr:to>
      <cdr:x>0.7812</cdr:x>
      <cdr:y>0.22117</cdr:y>
    </cdr:to>
    <cdr:sp macro="" textlink="">
      <cdr:nvSpPr>
        <cdr:cNvPr id="2" name="ZoneTexte 1"/>
        <cdr:cNvSpPr txBox="1"/>
      </cdr:nvSpPr>
      <cdr:spPr>
        <a:xfrm xmlns:a="http://schemas.openxmlformats.org/drawingml/2006/main">
          <a:off x="6242050" y="891969"/>
          <a:ext cx="1020139" cy="4513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Perfluorononanoic acid</a:t>
          </a:r>
        </a:p>
        <a:p xmlns:a="http://schemas.openxmlformats.org/drawingml/2006/main">
          <a:pPr algn="ctr"/>
          <a:r>
            <a:rPr lang="en-US" sz="1400">
              <a:effectLst/>
            </a:rPr>
            <a:t>(PFNA)</a:t>
          </a:r>
          <a:endParaRPr lang="fr-FR" sz="1600" b="1"/>
        </a:p>
      </cdr:txBody>
    </cdr:sp>
  </cdr:relSizeAnchor>
  <cdr:relSizeAnchor xmlns:cdr="http://schemas.openxmlformats.org/drawingml/2006/chartDrawing">
    <cdr:from>
      <cdr:x>0.75264</cdr:x>
      <cdr:y>0.80673</cdr:y>
    </cdr:from>
    <cdr:to>
      <cdr:x>0.86237</cdr:x>
      <cdr:y>0.88105</cdr:y>
    </cdr:to>
    <cdr:sp macro="" textlink="">
      <cdr:nvSpPr>
        <cdr:cNvPr id="3" name="ZoneTexte 1"/>
        <cdr:cNvSpPr txBox="1"/>
      </cdr:nvSpPr>
      <cdr:spPr>
        <a:xfrm xmlns:a="http://schemas.openxmlformats.org/drawingml/2006/main">
          <a:off x="6996628" y="4899891"/>
          <a:ext cx="1020139" cy="4513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Perfluorooctanoic acid </a:t>
          </a:r>
          <a:r>
            <a:rPr lang="en-US" sz="1400">
              <a:effectLst/>
            </a:rPr>
            <a:t>(PFOA)</a:t>
          </a:r>
          <a:endParaRPr lang="fr-FR" sz="1800" b="1"/>
        </a:p>
      </cdr:txBody>
    </cdr:sp>
  </cdr:relSizeAnchor>
  <cdr:relSizeAnchor xmlns:cdr="http://schemas.openxmlformats.org/drawingml/2006/chartDrawing">
    <cdr:from>
      <cdr:x>0.15383</cdr:x>
      <cdr:y>0.80775</cdr:y>
    </cdr:from>
    <cdr:to>
      <cdr:x>0.26357</cdr:x>
      <cdr:y>0.88206</cdr:y>
    </cdr:to>
    <cdr:sp macro="" textlink="">
      <cdr:nvSpPr>
        <cdr:cNvPr id="5" name="ZoneTexte 1"/>
        <cdr:cNvSpPr txBox="1"/>
      </cdr:nvSpPr>
      <cdr:spPr>
        <a:xfrm xmlns:a="http://schemas.openxmlformats.org/drawingml/2006/main">
          <a:off x="1430070" y="4906076"/>
          <a:ext cx="1020139" cy="4513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Perfluorohexanesulfonic acid</a:t>
          </a:r>
        </a:p>
        <a:p xmlns:a="http://schemas.openxmlformats.org/drawingml/2006/main">
          <a:pPr algn="ctr"/>
          <a:r>
            <a:rPr lang="en-US" sz="1400">
              <a:effectLst/>
            </a:rPr>
            <a:t>(PFHx)</a:t>
          </a:r>
          <a:endParaRPr lang="fr-FR" sz="1800" b="1"/>
        </a:p>
      </cdr:txBody>
    </cdr:sp>
  </cdr:relSizeAnchor>
  <cdr:relSizeAnchor xmlns:cdr="http://schemas.openxmlformats.org/drawingml/2006/chartDrawing">
    <cdr:from>
      <cdr:x>0.08797</cdr:x>
      <cdr:y>0.50836</cdr:y>
    </cdr:from>
    <cdr:to>
      <cdr:x>0.1977</cdr:x>
      <cdr:y>0.58268</cdr:y>
    </cdr:to>
    <cdr:sp macro="" textlink="">
      <cdr:nvSpPr>
        <cdr:cNvPr id="6" name="ZoneTexte 1"/>
        <cdr:cNvSpPr txBox="1"/>
      </cdr:nvSpPr>
      <cdr:spPr>
        <a:xfrm xmlns:a="http://schemas.openxmlformats.org/drawingml/2006/main">
          <a:off x="817748" y="3087668"/>
          <a:ext cx="1020139" cy="4513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Perfluorooctanesulfonic acid</a:t>
          </a:r>
        </a:p>
        <a:p xmlns:a="http://schemas.openxmlformats.org/drawingml/2006/main">
          <a:pPr algn="ctr"/>
          <a:r>
            <a:rPr lang="en-US" sz="1400">
              <a:effectLst/>
            </a:rPr>
            <a:t>(PFOS)</a:t>
          </a:r>
          <a:endParaRPr lang="fr-FR" sz="1800" b="1"/>
        </a:p>
      </cdr:txBody>
    </cdr:sp>
  </cdr:relSizeAnchor>
  <cdr:relSizeAnchor xmlns:cdr="http://schemas.openxmlformats.org/drawingml/2006/chartDrawing">
    <cdr:from>
      <cdr:x>0.19846</cdr:x>
      <cdr:y>0.25022</cdr:y>
    </cdr:from>
    <cdr:to>
      <cdr:x>0.30821</cdr:x>
      <cdr:y>0.32453</cdr:y>
    </cdr:to>
    <cdr:sp macro="" textlink="">
      <cdr:nvSpPr>
        <cdr:cNvPr id="7" name="ZoneTexte 1"/>
        <cdr:cNvSpPr txBox="1"/>
      </cdr:nvSpPr>
      <cdr:spPr>
        <a:xfrm xmlns:a="http://schemas.openxmlformats.org/drawingml/2006/main">
          <a:off x="1844470" y="1518506"/>
          <a:ext cx="1019889" cy="4509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Arsenic </a:t>
          </a:r>
          <a:r>
            <a:rPr lang="en-US" sz="1400">
              <a:effectLst/>
            </a:rPr>
            <a:t>(As)</a:t>
          </a:r>
          <a:endParaRPr lang="fr-FR" sz="1800" b="1"/>
        </a:p>
      </cdr:txBody>
    </cdr:sp>
  </cdr:relSizeAnchor>
  <cdr:relSizeAnchor xmlns:cdr="http://schemas.openxmlformats.org/drawingml/2006/chartDrawing">
    <cdr:from>
      <cdr:x>0.11325</cdr:x>
      <cdr:y>0.13973</cdr:y>
    </cdr:from>
    <cdr:to>
      <cdr:x>0.22299</cdr:x>
      <cdr:y>0.21404</cdr:y>
    </cdr:to>
    <cdr:sp macro="" textlink="">
      <cdr:nvSpPr>
        <cdr:cNvPr id="8" name="ZoneTexte 1"/>
        <cdr:cNvSpPr txBox="1"/>
      </cdr:nvSpPr>
      <cdr:spPr>
        <a:xfrm xmlns:a="http://schemas.openxmlformats.org/drawingml/2006/main">
          <a:off x="1052781" y="848674"/>
          <a:ext cx="1020139" cy="4513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gamma-Hexachlorocyclohexane</a:t>
          </a:r>
        </a:p>
        <a:p xmlns:a="http://schemas.openxmlformats.org/drawingml/2006/main">
          <a:pPr algn="ctr"/>
          <a:r>
            <a:rPr lang="en-US" sz="1400">
              <a:effectLst/>
            </a:rPr>
            <a:t>(gamma-HCH)</a:t>
          </a:r>
          <a:endParaRPr lang="fr-FR" sz="1800" b="1"/>
        </a:p>
      </cdr:txBody>
    </cdr:sp>
  </cdr:relSizeAnchor>
  <cdr:relSizeAnchor xmlns:cdr="http://schemas.openxmlformats.org/drawingml/2006/chartDrawing">
    <cdr:from>
      <cdr:x>0.12685</cdr:x>
      <cdr:y>0.06132</cdr:y>
    </cdr:from>
    <cdr:to>
      <cdr:x>0.23658</cdr:x>
      <cdr:y>0.13563</cdr:y>
    </cdr:to>
    <cdr:sp macro="" textlink="">
      <cdr:nvSpPr>
        <cdr:cNvPr id="9" name="ZoneTexte 1"/>
        <cdr:cNvSpPr txBox="1"/>
      </cdr:nvSpPr>
      <cdr:spPr>
        <a:xfrm xmlns:a="http://schemas.openxmlformats.org/drawingml/2006/main">
          <a:off x="1178858" y="372138"/>
          <a:ext cx="1019795" cy="4509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effectLst/>
            </a:rPr>
            <a:t>Indicator polychlorinated biphenyl</a:t>
          </a:r>
        </a:p>
        <a:p xmlns:a="http://schemas.openxmlformats.org/drawingml/2006/main">
          <a:pPr algn="ctr"/>
          <a:r>
            <a:rPr lang="en-US" sz="1400">
              <a:effectLst/>
            </a:rPr>
            <a:t>(ΣPCBi)</a:t>
          </a:r>
          <a:endParaRPr lang="fr-FR" sz="18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repet\Documents\R&#233;vision%20EHP\Clusters%20et%20m&#233;lang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crepet\Documents\R&#233;vision%20EHP\Risque_mR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LANGE1"/>
      <sheetName val="MELANGE2"/>
      <sheetName val="MELANGE3"/>
      <sheetName val="Explained Variance"/>
      <sheetName val="GraphsM"/>
      <sheetName val="EXPO_CLUSTER1"/>
      <sheetName val="EXPO_CLUSTER2"/>
      <sheetName val="EXPO_CLUSTER3"/>
      <sheetName val="Clusters"/>
      <sheetName val="Clusters article_ab"/>
      <sheetName val="Cluster article_Français"/>
      <sheetName val="Clusters article"/>
      <sheetName val="Abbréviations Substances"/>
    </sheetNames>
    <sheetDataSet>
      <sheetData sheetId="0">
        <row r="3">
          <cell r="E3" t="str">
            <v>Hexachlorobenzene (HCB)</v>
          </cell>
          <cell r="F3">
            <v>0.14799999999999999</v>
          </cell>
        </row>
        <row r="4">
          <cell r="E4" t="str">
            <v>Dioxins and furans (ΣPCDD/Fs)</v>
          </cell>
          <cell r="F4">
            <v>0.14699999999999999</v>
          </cell>
        </row>
        <row r="5">
          <cell r="E5" t="str">
            <v>ΣHeptachlor</v>
          </cell>
          <cell r="F5">
            <v>0.11700000000000001</v>
          </cell>
        </row>
        <row r="6">
          <cell r="E6" t="str">
            <v>Indicator polychlorinated biphenyls (ΣPCBi)</v>
          </cell>
          <cell r="F6">
            <v>0.10299999999999999</v>
          </cell>
        </row>
        <row r="7">
          <cell r="E7" t="str">
            <v>ΣAldrine-dieldrine</v>
          </cell>
          <cell r="F7">
            <v>0.08</v>
          </cell>
        </row>
        <row r="8">
          <cell r="E8" t="str">
            <v>Perfluorooctanesulfonic acid (PFOS)</v>
          </cell>
          <cell r="F8">
            <v>7.2999999999999995E-2</v>
          </cell>
        </row>
        <row r="9">
          <cell r="E9" t="str">
            <v>ΣChlordane-nonachlor</v>
          </cell>
          <cell r="F9">
            <v>6.5000000000000002E-2</v>
          </cell>
        </row>
        <row r="10">
          <cell r="E10" t="str">
            <v>Perfluorooctanoic acid (PFOA)</v>
          </cell>
          <cell r="F10">
            <v>4.5999999999999999E-2</v>
          </cell>
        </row>
        <row r="11">
          <cell r="E11" t="str">
            <v>Others (see Table 1 and SE3 )</v>
          </cell>
          <cell r="F11">
            <v>0.22</v>
          </cell>
        </row>
      </sheetData>
      <sheetData sheetId="1">
        <row r="3">
          <cell r="B3" t="str">
            <v>ΣDDT/E/D</v>
          </cell>
          <cell r="C3">
            <v>0.35299999999999998</v>
          </cell>
        </row>
        <row r="4">
          <cell r="B4" t="str">
            <v>Hexachlorocyclohexanes (ΣHCHs)</v>
          </cell>
          <cell r="C4">
            <v>0.35299999999999998</v>
          </cell>
        </row>
        <row r="5">
          <cell r="B5" t="str">
            <v>Perfluorooctanesulfonic acid  (PFOS)</v>
          </cell>
          <cell r="C5">
            <v>0.158</v>
          </cell>
        </row>
        <row r="6">
          <cell r="B6" t="str">
            <v>Polybrominated diphenyl ether 209 (PBDE 209)</v>
          </cell>
          <cell r="C6">
            <v>5.1999999999999998E-2</v>
          </cell>
        </row>
        <row r="7">
          <cell r="B7" t="str">
            <v>Indicator polychlorinated biphenyls (ΣPCBi)</v>
          </cell>
          <cell r="C7">
            <v>3.5000000000000003E-2</v>
          </cell>
        </row>
        <row r="8">
          <cell r="B8" t="str">
            <v>Hexachlorobenzene (HCB)</v>
          </cell>
          <cell r="C8">
            <v>0.02</v>
          </cell>
        </row>
        <row r="9">
          <cell r="B9" t="str">
            <v>Dioxin and furan sum (ΣPCDD/Fs)</v>
          </cell>
          <cell r="C9">
            <v>1.9E-2</v>
          </cell>
        </row>
        <row r="10">
          <cell r="B10" t="str">
            <v>Pentachlorobenzene (PeCB)</v>
          </cell>
          <cell r="C10">
            <v>7.0000000000000001E-3</v>
          </cell>
        </row>
        <row r="11">
          <cell r="B11" t="str">
            <v>Mirex</v>
          </cell>
          <cell r="C11">
            <v>2E-3</v>
          </cell>
        </row>
      </sheetData>
      <sheetData sheetId="2">
        <row r="3">
          <cell r="B3" t="str">
            <v>Perfluorononanoic acid (PFNA)</v>
          </cell>
          <cell r="C3">
            <v>0.32800000000000001</v>
          </cell>
        </row>
        <row r="4">
          <cell r="B4" t="str">
            <v>Perfluorooctanoic acid (PFOA)</v>
          </cell>
          <cell r="C4">
            <v>0.29899999999999999</v>
          </cell>
        </row>
        <row r="5">
          <cell r="B5" t="str">
            <v>Perfluorohexanesulfonic acid (PFHx)</v>
          </cell>
          <cell r="C5">
            <v>0.16300000000000001</v>
          </cell>
        </row>
        <row r="6">
          <cell r="B6" t="str">
            <v>Perfluorooctanesulfonic acid (PFOS)</v>
          </cell>
          <cell r="C6">
            <v>0.126</v>
          </cell>
        </row>
        <row r="7">
          <cell r="B7" t="str">
            <v>Arsenic (As)</v>
          </cell>
          <cell r="C7">
            <v>7.4999999999999997E-2</v>
          </cell>
        </row>
        <row r="8">
          <cell r="B8" t="str">
            <v>gamma-Hexachlorocyclohexane (gamma-HCH)</v>
          </cell>
          <cell r="C8">
            <v>8.0000000000000002E-3</v>
          </cell>
        </row>
        <row r="9">
          <cell r="B9" t="str">
            <v>Indicator polychlorinated biphenyl (ΣPCBi)</v>
          </cell>
          <cell r="C9">
            <v>2E-3</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PI distributions"/>
      <sheetName val="BoxPlot mRPI"/>
      <sheetName val="ContribRisk"/>
      <sheetName val="Contibutions Neuro "/>
    </sheetNames>
    <sheetDataSet>
      <sheetData sheetId="0"/>
      <sheetData sheetId="1">
        <row r="4">
          <cell r="B4">
            <v>14.272437999999999</v>
          </cell>
          <cell r="C4">
            <v>14.272437999999999</v>
          </cell>
          <cell r="D4">
            <v>61.776229999999998</v>
          </cell>
          <cell r="E4">
            <v>67.212339999999998</v>
          </cell>
          <cell r="L4">
            <v>5.224067373114754</v>
          </cell>
          <cell r="M4">
            <v>5.224067373114754</v>
          </cell>
          <cell r="N4">
            <v>33.633833853551913</v>
          </cell>
          <cell r="O4">
            <v>28.1807433335726</v>
          </cell>
        </row>
        <row r="5">
          <cell r="B5">
            <v>16.153179000000002</v>
          </cell>
          <cell r="C5">
            <v>16.153179000000002</v>
          </cell>
          <cell r="D5">
            <v>83.465500000000006</v>
          </cell>
          <cell r="E5">
            <v>80.620530000000002</v>
          </cell>
          <cell r="L5">
            <v>7.2656952681967217</v>
          </cell>
          <cell r="M5">
            <v>7.2656952681967217</v>
          </cell>
          <cell r="N5">
            <v>43.709743344262293</v>
          </cell>
          <cell r="O5">
            <v>38.337652312212711</v>
          </cell>
        </row>
        <row r="6">
          <cell r="B6">
            <v>40.803652999999997</v>
          </cell>
          <cell r="C6">
            <v>40.803652999999997</v>
          </cell>
          <cell r="D6">
            <v>77.568610000000007</v>
          </cell>
          <cell r="E6">
            <v>60.956359999999997</v>
          </cell>
          <cell r="L6">
            <v>22.108765384043718</v>
          </cell>
          <cell r="M6">
            <v>22.108765384043718</v>
          </cell>
          <cell r="N6">
            <v>26.901662207650279</v>
          </cell>
          <cell r="O6">
            <v>15.117349745551525</v>
          </cell>
        </row>
        <row r="7">
          <cell r="B7">
            <v>65.321562999999998</v>
          </cell>
          <cell r="C7">
            <v>65.321562999999998</v>
          </cell>
          <cell r="D7">
            <v>73.634029999999996</v>
          </cell>
          <cell r="E7">
            <v>40.897919999999999</v>
          </cell>
          <cell r="L7">
            <v>5.3669396651366119</v>
          </cell>
          <cell r="M7">
            <v>5.3669396651366119</v>
          </cell>
          <cell r="N7">
            <v>24.827789849180331</v>
          </cell>
          <cell r="O7">
            <v>8.0973290758437599</v>
          </cell>
        </row>
        <row r="8">
          <cell r="B8">
            <v>61.776229999999998</v>
          </cell>
          <cell r="C8">
            <v>37.304760000000002</v>
          </cell>
          <cell r="D8">
            <v>71.032759999999996</v>
          </cell>
          <cell r="E8">
            <v>84.68544</v>
          </cell>
          <cell r="L8">
            <v>33.633836521967211</v>
          </cell>
          <cell r="M8">
            <v>14.503376178360657</v>
          </cell>
          <cell r="N8">
            <v>9.7268807693989086</v>
          </cell>
          <cell r="O8">
            <v>42.039820890321288</v>
          </cell>
        </row>
        <row r="9">
          <cell r="B9">
            <v>83.465502999999998</v>
          </cell>
          <cell r="C9">
            <v>26.686472999999999</v>
          </cell>
          <cell r="D9">
            <v>69.041489999999996</v>
          </cell>
          <cell r="E9">
            <v>115.26897</v>
          </cell>
          <cell r="L9">
            <v>43.709746012677599</v>
          </cell>
          <cell r="M9">
            <v>8.7574421551912565</v>
          </cell>
          <cell r="N9">
            <v>34.295060493989077</v>
          </cell>
          <cell r="O9">
            <v>40.765164595080442</v>
          </cell>
        </row>
        <row r="10">
          <cell r="B10">
            <v>67.212342000000007</v>
          </cell>
          <cell r="C10">
            <v>103.094453</v>
          </cell>
          <cell r="D10">
            <v>90.022649999999999</v>
          </cell>
          <cell r="E10">
            <v>209.13019</v>
          </cell>
          <cell r="L10">
            <v>28.18074306622951</v>
          </cell>
          <cell r="M10">
            <v>9.0163191326775962</v>
          </cell>
          <cell r="N10">
            <v>20.476625162841533</v>
          </cell>
          <cell r="O10">
            <v>54.288098515388548</v>
          </cell>
        </row>
        <row r="11">
          <cell r="B11">
            <v>37.304760000000002</v>
          </cell>
          <cell r="C11">
            <v>60.885731</v>
          </cell>
          <cell r="D11">
            <v>130.25667999999999</v>
          </cell>
          <cell r="E11">
            <v>49.376609999999999</v>
          </cell>
          <cell r="L11">
            <v>14.503376178360657</v>
          </cell>
          <cell r="M11">
            <v>13.341269307103826</v>
          </cell>
          <cell r="N11">
            <v>43.235465879781415</v>
          </cell>
          <cell r="O11">
            <v>25.494972273148434</v>
          </cell>
        </row>
        <row r="12">
          <cell r="B12">
            <v>77.568607999999998</v>
          </cell>
          <cell r="C12">
            <v>132.70287300000001</v>
          </cell>
          <cell r="D12">
            <v>111.90828999999999</v>
          </cell>
          <cell r="E12">
            <v>76.490129999999994</v>
          </cell>
          <cell r="L12">
            <v>26.9016602063388</v>
          </cell>
          <cell r="M12">
            <v>31.313481307978144</v>
          </cell>
          <cell r="N12">
            <v>49.654545687431693</v>
          </cell>
          <cell r="O12">
            <v>42.373955669119127</v>
          </cell>
        </row>
        <row r="13">
          <cell r="B13">
            <v>26.686472999999999</v>
          </cell>
          <cell r="C13">
            <v>113.93805500000001</v>
          </cell>
          <cell r="D13">
            <v>90.769109999999998</v>
          </cell>
          <cell r="E13">
            <v>95.440809999999999</v>
          </cell>
          <cell r="L13">
            <v>8.7574421551912565</v>
          </cell>
          <cell r="M13">
            <v>23.5217586631694</v>
          </cell>
          <cell r="N13">
            <v>37.453029936612026</v>
          </cell>
          <cell r="O13">
            <v>24.534276293741826</v>
          </cell>
        </row>
        <row r="14">
          <cell r="B14">
            <v>73.634033000000002</v>
          </cell>
          <cell r="C14">
            <v>130.87774899999999</v>
          </cell>
          <cell r="D14">
            <v>60.381050000000002</v>
          </cell>
          <cell r="E14">
            <v>54.162390000000002</v>
          </cell>
          <cell r="L14">
            <v>24.827791183387976</v>
          </cell>
          <cell r="M14">
            <v>10.982712392568308</v>
          </cell>
          <cell r="N14">
            <v>13.348627462295084</v>
          </cell>
          <cell r="O14">
            <v>10.234785057145555</v>
          </cell>
        </row>
        <row r="15">
          <cell r="B15">
            <v>103.094453</v>
          </cell>
          <cell r="C15">
            <v>8.3117909999999995</v>
          </cell>
          <cell r="D15">
            <v>289.69429000000002</v>
          </cell>
          <cell r="E15">
            <v>32.523980000000002</v>
          </cell>
          <cell r="L15">
            <v>9.0163191326775962</v>
          </cell>
          <cell r="M15">
            <v>4.1444972555191262</v>
          </cell>
          <cell r="N15">
            <v>112.87458094863388</v>
          </cell>
          <cell r="O15">
            <v>15.348898315526009</v>
          </cell>
        </row>
        <row r="16">
          <cell r="B16">
            <v>71.032760999999994</v>
          </cell>
          <cell r="C16">
            <v>43.583047000000001</v>
          </cell>
          <cell r="D16">
            <v>53.766950000000001</v>
          </cell>
          <cell r="E16">
            <v>727.33937000000003</v>
          </cell>
          <cell r="L16">
            <v>9.7268794351912575</v>
          </cell>
          <cell r="M16">
            <v>10.495359026010931</v>
          </cell>
          <cell r="N16">
            <v>32.751622400000002</v>
          </cell>
          <cell r="O16">
            <v>73.469500052863907</v>
          </cell>
        </row>
        <row r="17">
          <cell r="B17">
            <v>60.885731</v>
          </cell>
          <cell r="C17">
            <v>43.534179999999999</v>
          </cell>
          <cell r="D17">
            <v>79.161360000000002</v>
          </cell>
          <cell r="E17">
            <v>135.44631000000001</v>
          </cell>
          <cell r="L17">
            <v>13.341269307103826</v>
          </cell>
          <cell r="M17">
            <v>8.8924506273224058</v>
          </cell>
          <cell r="N17">
            <v>44.366853954098367</v>
          </cell>
          <cell r="O17">
            <v>36.180057175590228</v>
          </cell>
        </row>
        <row r="18">
          <cell r="B18">
            <v>69.041492000000005</v>
          </cell>
          <cell r="C18">
            <v>53.274330999999997</v>
          </cell>
          <cell r="D18">
            <v>178.99323000000001</v>
          </cell>
          <cell r="E18">
            <v>70.520679999999999</v>
          </cell>
          <cell r="L18">
            <v>34.295059159781424</v>
          </cell>
          <cell r="M18">
            <v>11.377752598907104</v>
          </cell>
          <cell r="N18">
            <v>62.748486251366124</v>
          </cell>
          <cell r="O18">
            <v>19.627130942931934</v>
          </cell>
        </row>
        <row r="19">
          <cell r="B19">
            <v>90.022650999999996</v>
          </cell>
          <cell r="C19">
            <v>16.277245000000001</v>
          </cell>
          <cell r="D19">
            <v>108.50526000000001</v>
          </cell>
          <cell r="E19">
            <v>45.663789999999999</v>
          </cell>
          <cell r="L19">
            <v>20.476625829945355</v>
          </cell>
          <cell r="M19">
            <v>8.0450499855737725</v>
          </cell>
          <cell r="N19">
            <v>47.581934155191263</v>
          </cell>
          <cell r="O19">
            <v>18.252875084984254</v>
          </cell>
        </row>
        <row r="20">
          <cell r="B20">
            <v>130.256676</v>
          </cell>
          <cell r="C20">
            <v>66.320069000000004</v>
          </cell>
          <cell r="D20">
            <v>77.246510000000001</v>
          </cell>
          <cell r="E20">
            <v>141.71723</v>
          </cell>
          <cell r="L20">
            <v>43.235463211366124</v>
          </cell>
          <cell r="M20">
            <v>8.5252419925683078</v>
          </cell>
          <cell r="N20">
            <v>22.098254496174871</v>
          </cell>
          <cell r="O20">
            <v>33.716745954664844</v>
          </cell>
        </row>
        <row r="21">
          <cell r="B21">
            <v>80.620527999999993</v>
          </cell>
          <cell r="C21">
            <v>20.069690000000001</v>
          </cell>
          <cell r="D21">
            <v>95.633849999999995</v>
          </cell>
          <cell r="E21">
            <v>142.44698</v>
          </cell>
          <cell r="L21">
            <v>38.337652303387983</v>
          </cell>
          <cell r="M21">
            <v>6.7620098657923497</v>
          </cell>
          <cell r="N21">
            <v>48.845048550819676</v>
          </cell>
          <cell r="O21">
            <v>53.98611403715514</v>
          </cell>
        </row>
        <row r="22">
          <cell r="B22">
            <v>132.70287300000001</v>
          </cell>
          <cell r="C22">
            <v>15.038148</v>
          </cell>
          <cell r="D22">
            <v>74.026139999999998</v>
          </cell>
          <cell r="E22">
            <v>103.42085</v>
          </cell>
          <cell r="L22">
            <v>31.313481307978144</v>
          </cell>
          <cell r="M22">
            <v>6.3330454286338798</v>
          </cell>
          <cell r="N22">
            <v>28.242234028415304</v>
          </cell>
          <cell r="O22">
            <v>53.12266954789304</v>
          </cell>
        </row>
        <row r="23">
          <cell r="B23">
            <v>60.956361000000001</v>
          </cell>
          <cell r="C23">
            <v>61.562175000000003</v>
          </cell>
          <cell r="D23">
            <v>42.576360000000001</v>
          </cell>
          <cell r="E23">
            <v>159.30556000000001</v>
          </cell>
          <cell r="L23">
            <v>15.117349853551914</v>
          </cell>
          <cell r="M23">
            <v>3.408854516284153</v>
          </cell>
          <cell r="N23">
            <v>19.255558321311479</v>
          </cell>
          <cell r="O23">
            <v>23.419027129836962</v>
          </cell>
        </row>
        <row r="24">
          <cell r="B24">
            <v>111.908293</v>
          </cell>
          <cell r="C24">
            <v>55.493402000000003</v>
          </cell>
          <cell r="D24">
            <v>93.907030000000006</v>
          </cell>
          <cell r="E24">
            <v>142.22683000000001</v>
          </cell>
          <cell r="L24">
            <v>49.654546354535519</v>
          </cell>
          <cell r="M24">
            <v>8.6580590286338808</v>
          </cell>
          <cell r="N24">
            <v>23.349094181420764</v>
          </cell>
          <cell r="O24">
            <v>70.211423906968847</v>
          </cell>
        </row>
        <row r="25">
          <cell r="B25">
            <v>113.93805500000001</v>
          </cell>
          <cell r="C25">
            <v>33.499882999999997</v>
          </cell>
          <cell r="D25">
            <v>71.385620000000003</v>
          </cell>
          <cell r="E25">
            <v>114.89464</v>
          </cell>
          <cell r="L25">
            <v>23.5217586631694</v>
          </cell>
          <cell r="M25">
            <v>13.985103216612021</v>
          </cell>
          <cell r="N25">
            <v>30.606710155191262</v>
          </cell>
          <cell r="O25">
            <v>48.294135753360493</v>
          </cell>
        </row>
        <row r="26">
          <cell r="B26">
            <v>90.769114000000002</v>
          </cell>
          <cell r="C26">
            <v>62.603735999999998</v>
          </cell>
          <cell r="D26">
            <v>94.351209999999995</v>
          </cell>
          <cell r="E26">
            <v>62.032910000000001</v>
          </cell>
          <cell r="L26">
            <v>37.453032605027325</v>
          </cell>
          <cell r="M26">
            <v>15.330110610710383</v>
          </cell>
          <cell r="N26">
            <v>27.863545871038252</v>
          </cell>
          <cell r="O26">
            <v>18.413520373751183</v>
          </cell>
        </row>
        <row r="27">
          <cell r="B27">
            <v>60.381047000000002</v>
          </cell>
          <cell r="C27">
            <v>63.604252000000002</v>
          </cell>
          <cell r="D27">
            <v>70.140190000000004</v>
          </cell>
          <cell r="E27">
            <v>59.119570000000003</v>
          </cell>
          <cell r="L27">
            <v>13.348624126775958</v>
          </cell>
          <cell r="M27">
            <v>20.240904693333334</v>
          </cell>
          <cell r="N27">
            <v>21.975333945355192</v>
          </cell>
          <cell r="O27">
            <v>18.71453306199361</v>
          </cell>
        </row>
        <row r="28">
          <cell r="B28">
            <v>130.87774899999999</v>
          </cell>
          <cell r="C28">
            <v>66.566395999999997</v>
          </cell>
          <cell r="D28">
            <v>76.992279999999994</v>
          </cell>
          <cell r="E28">
            <v>166.27159</v>
          </cell>
          <cell r="L28">
            <v>10.982712392568308</v>
          </cell>
          <cell r="M28">
            <v>32.647399435191254</v>
          </cell>
          <cell r="N28">
            <v>36.723745363934427</v>
          </cell>
          <cell r="O28">
            <v>50.697937618530375</v>
          </cell>
        </row>
        <row r="29">
          <cell r="B29">
            <v>289.69428900000003</v>
          </cell>
          <cell r="C29">
            <v>58.390441000000003</v>
          </cell>
          <cell r="D29">
            <v>128.76961</v>
          </cell>
          <cell r="E29">
            <v>65.590019999999996</v>
          </cell>
          <cell r="L29">
            <v>112.87457828021859</v>
          </cell>
          <cell r="M29">
            <v>10.835230413114754</v>
          </cell>
          <cell r="N29">
            <v>69.330232655737717</v>
          </cell>
          <cell r="O29">
            <v>19.140905803343269</v>
          </cell>
        </row>
        <row r="30">
          <cell r="B30">
            <v>53.766950000000001</v>
          </cell>
          <cell r="C30">
            <v>89.504276000000004</v>
          </cell>
          <cell r="D30">
            <v>192.7775</v>
          </cell>
          <cell r="E30">
            <v>186.5829</v>
          </cell>
          <cell r="L30">
            <v>32.751621732896176</v>
          </cell>
          <cell r="M30">
            <v>14.225973060546449</v>
          </cell>
          <cell r="N30">
            <v>47.71535492021858</v>
          </cell>
          <cell r="O30">
            <v>47.765189565590639</v>
          </cell>
        </row>
        <row r="31">
          <cell r="B31">
            <v>79.161355999999998</v>
          </cell>
          <cell r="C31">
            <v>197.97814199999999</v>
          </cell>
          <cell r="D31">
            <v>76.512559999999993</v>
          </cell>
          <cell r="E31">
            <v>75.772229999999993</v>
          </cell>
          <cell r="L31">
            <v>44.366851285683055</v>
          </cell>
          <cell r="M31">
            <v>31.548764824480877</v>
          </cell>
          <cell r="N31">
            <v>28.894955095081972</v>
          </cell>
          <cell r="O31">
            <v>35.776195314449467</v>
          </cell>
        </row>
        <row r="32">
          <cell r="B32">
            <v>178.99323200000001</v>
          </cell>
          <cell r="C32">
            <v>70.515389999999996</v>
          </cell>
          <cell r="D32">
            <v>55.827559999999998</v>
          </cell>
          <cell r="E32">
            <v>82.21405</v>
          </cell>
          <cell r="L32">
            <v>62.748484917158471</v>
          </cell>
          <cell r="M32">
            <v>4.3660584463387977</v>
          </cell>
          <cell r="N32">
            <v>31.881258710382514</v>
          </cell>
          <cell r="O32">
            <v>18.146821288811051</v>
          </cell>
        </row>
        <row r="33">
          <cell r="B33">
            <v>8.3117909999999995</v>
          </cell>
          <cell r="C33">
            <v>62.476796</v>
          </cell>
          <cell r="D33">
            <v>81.847800000000007</v>
          </cell>
          <cell r="E33">
            <v>59.339039999999997</v>
          </cell>
          <cell r="L33">
            <v>4.1444972555191262</v>
          </cell>
          <cell r="M33">
            <v>35.259342395628416</v>
          </cell>
          <cell r="N33">
            <v>45.110974915847002</v>
          </cell>
          <cell r="O33">
            <v>15.234482730182702</v>
          </cell>
        </row>
        <row r="34">
          <cell r="B34">
            <v>43.583047000000001</v>
          </cell>
          <cell r="C34">
            <v>21.092479000000001</v>
          </cell>
          <cell r="D34">
            <v>112.18572</v>
          </cell>
          <cell r="E34">
            <v>74.186300000000003</v>
          </cell>
          <cell r="L34">
            <v>10.495359026010931</v>
          </cell>
          <cell r="M34">
            <v>11.669950745355193</v>
          </cell>
          <cell r="N34">
            <v>19.710616524590165</v>
          </cell>
          <cell r="O34">
            <v>52.201199136623849</v>
          </cell>
        </row>
        <row r="35">
          <cell r="B35">
            <v>108.505259</v>
          </cell>
          <cell r="C35">
            <v>30.965917000000001</v>
          </cell>
          <cell r="D35">
            <v>34.837629999999997</v>
          </cell>
          <cell r="E35">
            <v>87.106549999999999</v>
          </cell>
          <cell r="L35">
            <v>47.581934822295089</v>
          </cell>
          <cell r="M35">
            <v>12.197385711038253</v>
          </cell>
          <cell r="N35">
            <v>17.122387103825137</v>
          </cell>
          <cell r="O35">
            <v>37.830981554760257</v>
          </cell>
        </row>
        <row r="36">
          <cell r="B36">
            <v>43.534179999999999</v>
          </cell>
          <cell r="C36">
            <v>12.298909999999999</v>
          </cell>
          <cell r="D36">
            <v>127.19565</v>
          </cell>
          <cell r="E36">
            <v>65.952330000000003</v>
          </cell>
          <cell r="L36">
            <v>8.8924506273224058</v>
          </cell>
          <cell r="M36">
            <v>6.2524712944262291</v>
          </cell>
          <cell r="N36">
            <v>50.584955392349727</v>
          </cell>
          <cell r="O36">
            <v>20.73037615344407</v>
          </cell>
        </row>
        <row r="37">
          <cell r="B37">
            <v>53.274330999999997</v>
          </cell>
          <cell r="C37">
            <v>87.376670000000004</v>
          </cell>
          <cell r="D37">
            <v>90.184830000000005</v>
          </cell>
          <cell r="E37">
            <v>92.526939999999996</v>
          </cell>
          <cell r="L37">
            <v>11.377752598907104</v>
          </cell>
          <cell r="M37">
            <v>8.2346488979234973</v>
          </cell>
          <cell r="N37">
            <v>25.659968515846998</v>
          </cell>
          <cell r="O37">
            <v>50.610730160009815</v>
          </cell>
        </row>
        <row r="38">
          <cell r="B38">
            <v>40.897925000000001</v>
          </cell>
          <cell r="C38">
            <v>25.327642999999998</v>
          </cell>
          <cell r="D38">
            <v>90.376559999999998</v>
          </cell>
          <cell r="L38">
            <v>8.097328911038252</v>
          </cell>
          <cell r="M38">
            <v>15.764359177267758</v>
          </cell>
          <cell r="N38">
            <v>42.247985442622955</v>
          </cell>
        </row>
        <row r="39">
          <cell r="B39">
            <v>77.246505999999997</v>
          </cell>
          <cell r="C39">
            <v>52.627518999999999</v>
          </cell>
          <cell r="D39">
            <v>34.755609999999997</v>
          </cell>
          <cell r="L39">
            <v>22.098257164590169</v>
          </cell>
          <cell r="M39">
            <v>11.690610950819673</v>
          </cell>
          <cell r="N39">
            <v>13.580152515846995</v>
          </cell>
        </row>
        <row r="40">
          <cell r="B40">
            <v>95.633848999999998</v>
          </cell>
          <cell r="C40">
            <v>58.231655000000003</v>
          </cell>
          <cell r="D40">
            <v>45.66995</v>
          </cell>
          <cell r="L40">
            <v>48.845051219234982</v>
          </cell>
          <cell r="M40">
            <v>17.479605191693988</v>
          </cell>
          <cell r="N40">
            <v>19.771776603278688</v>
          </cell>
        </row>
        <row r="41">
          <cell r="B41">
            <v>16.277245000000001</v>
          </cell>
          <cell r="C41">
            <v>22.828226000000001</v>
          </cell>
          <cell r="D41">
            <v>56.073599999999999</v>
          </cell>
          <cell r="L41">
            <v>8.0450499855737725</v>
          </cell>
          <cell r="M41">
            <v>27.552205180327871</v>
          </cell>
          <cell r="N41">
            <v>19.270301315846996</v>
          </cell>
        </row>
        <row r="42">
          <cell r="B42">
            <v>74.026144000000002</v>
          </cell>
          <cell r="C42">
            <v>54.45635</v>
          </cell>
          <cell r="D42">
            <v>92.525819999999996</v>
          </cell>
          <cell r="L42">
            <v>28.24223469551913</v>
          </cell>
          <cell r="M42">
            <v>9.7714739916939894</v>
          </cell>
          <cell r="N42">
            <v>53.43052011366121</v>
          </cell>
        </row>
        <row r="43">
          <cell r="B43">
            <v>66.320069000000004</v>
          </cell>
          <cell r="C43">
            <v>105.126273</v>
          </cell>
          <cell r="D43">
            <v>60.53622</v>
          </cell>
          <cell r="L43">
            <v>8.5252419925683078</v>
          </cell>
          <cell r="M43">
            <v>19.67005527781421</v>
          </cell>
          <cell r="N43">
            <v>27.955859698360655</v>
          </cell>
        </row>
        <row r="44">
          <cell r="B44">
            <v>42.576363000000001</v>
          </cell>
          <cell r="C44">
            <v>107.060721</v>
          </cell>
          <cell r="D44">
            <v>41.676929999999999</v>
          </cell>
          <cell r="L44">
            <v>19.255559655519129</v>
          </cell>
          <cell r="M44">
            <v>19.793880421420766</v>
          </cell>
          <cell r="N44">
            <v>15.850346859016396</v>
          </cell>
        </row>
        <row r="45">
          <cell r="B45">
            <v>93.907033999999996</v>
          </cell>
          <cell r="C45">
            <v>76.606309999999993</v>
          </cell>
          <cell r="D45">
            <v>38.737380000000002</v>
          </cell>
          <cell r="L45">
            <v>23.349094848524594</v>
          </cell>
          <cell r="M45">
            <v>37.115073137486341</v>
          </cell>
          <cell r="N45">
            <v>41.709085630601095</v>
          </cell>
        </row>
        <row r="46">
          <cell r="B46">
            <v>20.069690000000001</v>
          </cell>
          <cell r="C46">
            <v>68.520079999999993</v>
          </cell>
          <cell r="D46">
            <v>29.384419999999999</v>
          </cell>
          <cell r="L46">
            <v>6.7620098657923497</v>
          </cell>
          <cell r="M46">
            <v>13.65737378622951</v>
          </cell>
          <cell r="N46">
            <v>13.119517324590165</v>
          </cell>
        </row>
        <row r="47">
          <cell r="B47">
            <v>15.038148</v>
          </cell>
          <cell r="C47">
            <v>50.769100000000002</v>
          </cell>
          <cell r="D47">
            <v>57.261980000000001</v>
          </cell>
          <cell r="L47">
            <v>6.3330454286338798</v>
          </cell>
          <cell r="M47">
            <v>14.992851602185794</v>
          </cell>
          <cell r="N47">
            <v>16.637616096174863</v>
          </cell>
        </row>
        <row r="48">
          <cell r="B48">
            <v>71.385621999999998</v>
          </cell>
          <cell r="C48">
            <v>44.064442</v>
          </cell>
          <cell r="D48">
            <v>131.99614</v>
          </cell>
          <cell r="L48">
            <v>30.606713490710383</v>
          </cell>
          <cell r="M48">
            <v>10.648489373551914</v>
          </cell>
          <cell r="N48">
            <v>56.897178509289624</v>
          </cell>
        </row>
        <row r="49">
          <cell r="B49">
            <v>61.562175000000003</v>
          </cell>
          <cell r="C49">
            <v>228.39594700000001</v>
          </cell>
          <cell r="D49">
            <v>98.436880000000002</v>
          </cell>
          <cell r="L49">
            <v>3.408854516284153</v>
          </cell>
          <cell r="M49">
            <v>26.830324793005467</v>
          </cell>
          <cell r="N49">
            <v>55.539822356284148</v>
          </cell>
        </row>
        <row r="50">
          <cell r="B50">
            <v>94.351206000000005</v>
          </cell>
          <cell r="C50">
            <v>52.782406999999999</v>
          </cell>
          <cell r="D50">
            <v>69.190960000000004</v>
          </cell>
          <cell r="L50">
            <v>27.863545203934429</v>
          </cell>
          <cell r="M50">
            <v>15.494452972240438</v>
          </cell>
          <cell r="N50">
            <v>32.985382251366119</v>
          </cell>
        </row>
        <row r="51">
          <cell r="B51">
            <v>84.685435999999996</v>
          </cell>
          <cell r="C51">
            <v>48.462778999999998</v>
          </cell>
          <cell r="D51">
            <v>41.962760000000003</v>
          </cell>
          <cell r="L51">
            <v>42.039821030819674</v>
          </cell>
          <cell r="M51">
            <v>14.892631260327869</v>
          </cell>
          <cell r="N51">
            <v>21.459269097267761</v>
          </cell>
        </row>
        <row r="52">
          <cell r="B52">
            <v>70.140190000000004</v>
          </cell>
          <cell r="C52">
            <v>20.046697000000002</v>
          </cell>
          <cell r="D52">
            <v>49.86383</v>
          </cell>
          <cell r="L52">
            <v>21.975330609836067</v>
          </cell>
          <cell r="M52">
            <v>4.3243871387978148</v>
          </cell>
          <cell r="N52">
            <v>18.543151475409839</v>
          </cell>
        </row>
        <row r="53">
          <cell r="B53">
            <v>76.992283</v>
          </cell>
          <cell r="C53">
            <v>25.678013</v>
          </cell>
          <cell r="D53">
            <v>35.052759999999999</v>
          </cell>
          <cell r="L53">
            <v>36.723742695519128</v>
          </cell>
          <cell r="M53">
            <v>12.546991477158471</v>
          </cell>
          <cell r="N53">
            <v>16.992655422950822</v>
          </cell>
        </row>
        <row r="54">
          <cell r="B54">
            <v>128.76960800000001</v>
          </cell>
          <cell r="C54">
            <v>15.869486999999999</v>
          </cell>
          <cell r="D54">
            <v>59.756540000000001</v>
          </cell>
          <cell r="L54">
            <v>69.330235324153008</v>
          </cell>
          <cell r="M54">
            <v>6.8834501132240451</v>
          </cell>
          <cell r="N54">
            <v>32.099228214207649</v>
          </cell>
        </row>
        <row r="55">
          <cell r="B55">
            <v>192.777501</v>
          </cell>
          <cell r="C55">
            <v>47.765770000000003</v>
          </cell>
          <cell r="D55">
            <v>30.80275</v>
          </cell>
          <cell r="L55">
            <v>47.715352251803289</v>
          </cell>
          <cell r="M55">
            <v>10.201831341639345</v>
          </cell>
          <cell r="N55">
            <v>23.495049827322404</v>
          </cell>
        </row>
        <row r="56">
          <cell r="B56">
            <v>76.512561000000005</v>
          </cell>
          <cell r="C56">
            <v>44.782462000000002</v>
          </cell>
          <cell r="D56">
            <v>107.73763</v>
          </cell>
          <cell r="L56">
            <v>28.894956429289618</v>
          </cell>
          <cell r="M56">
            <v>10.771159093333333</v>
          </cell>
          <cell r="N56">
            <v>42.77768589289618</v>
          </cell>
        </row>
        <row r="57">
          <cell r="B57">
            <v>55.827556999999999</v>
          </cell>
          <cell r="C57">
            <v>52.114463999999998</v>
          </cell>
          <cell r="D57">
            <v>92.00385</v>
          </cell>
          <cell r="L57">
            <v>31.881260711693994</v>
          </cell>
          <cell r="M57">
            <v>2.7509347095081971</v>
          </cell>
          <cell r="N57">
            <v>35.963847396721313</v>
          </cell>
        </row>
        <row r="58">
          <cell r="B58">
            <v>115.26897099999999</v>
          </cell>
          <cell r="C58">
            <v>51.242570999999998</v>
          </cell>
          <cell r="D58">
            <v>32.53284</v>
          </cell>
          <cell r="L58">
            <v>40.765164404808743</v>
          </cell>
          <cell r="M58">
            <v>12.138866029289618</v>
          </cell>
          <cell r="N58">
            <v>16.591986194535522</v>
          </cell>
        </row>
        <row r="59">
          <cell r="B59">
            <v>209.130189</v>
          </cell>
          <cell r="D59">
            <v>61.061100000000003</v>
          </cell>
          <cell r="L59">
            <v>54.288098758469943</v>
          </cell>
          <cell r="N59">
            <v>17.915059881967213</v>
          </cell>
        </row>
        <row r="60">
          <cell r="B60">
            <v>81.847801000000004</v>
          </cell>
          <cell r="D60">
            <v>30.18571</v>
          </cell>
          <cell r="L60">
            <v>45.110972247431704</v>
          </cell>
          <cell r="N60">
            <v>26.393475855737709</v>
          </cell>
        </row>
        <row r="61">
          <cell r="B61">
            <v>55.493402000000003</v>
          </cell>
          <cell r="D61">
            <v>83.534649999999999</v>
          </cell>
          <cell r="L61">
            <v>8.6580590286338808</v>
          </cell>
          <cell r="N61">
            <v>60.387865984699459</v>
          </cell>
        </row>
        <row r="62">
          <cell r="B62">
            <v>112.18571900000001</v>
          </cell>
          <cell r="D62">
            <v>68.249380000000002</v>
          </cell>
          <cell r="L62">
            <v>19.710617191693991</v>
          </cell>
          <cell r="N62">
            <v>21.326382015300549</v>
          </cell>
        </row>
        <row r="63">
          <cell r="B63">
            <v>49.376607</v>
          </cell>
          <cell r="D63">
            <v>31.490929999999999</v>
          </cell>
          <cell r="L63">
            <v>25.494972392568311</v>
          </cell>
          <cell r="N63">
            <v>14.746923777049181</v>
          </cell>
        </row>
        <row r="64">
          <cell r="B64">
            <v>33.499882999999997</v>
          </cell>
          <cell r="D64">
            <v>82.415660000000003</v>
          </cell>
          <cell r="L64">
            <v>13.985103216612021</v>
          </cell>
          <cell r="N64">
            <v>20.117703291803281</v>
          </cell>
        </row>
        <row r="65">
          <cell r="B65">
            <v>34.837626</v>
          </cell>
          <cell r="D65">
            <v>72.580489999999998</v>
          </cell>
          <cell r="L65">
            <v>17.122390439344262</v>
          </cell>
          <cell r="N65">
            <v>33.636542295081966</v>
          </cell>
        </row>
        <row r="66">
          <cell r="B66">
            <v>127.19565</v>
          </cell>
          <cell r="D66">
            <v>61.303150000000002</v>
          </cell>
          <cell r="L66">
            <v>50.584955392349727</v>
          </cell>
          <cell r="N66">
            <v>29.165799248087435</v>
          </cell>
        </row>
        <row r="67">
          <cell r="B67">
            <v>62.603735999999998</v>
          </cell>
          <cell r="D67">
            <v>82.853830000000002</v>
          </cell>
          <cell r="L67">
            <v>15.330110610710383</v>
          </cell>
          <cell r="N67">
            <v>37.04458227759563</v>
          </cell>
        </row>
        <row r="68">
          <cell r="B68">
            <v>90.184831000000003</v>
          </cell>
          <cell r="D68">
            <v>49.347619999999999</v>
          </cell>
          <cell r="L68">
            <v>25.659965847431696</v>
          </cell>
          <cell r="N68">
            <v>18.956455650273227</v>
          </cell>
        </row>
        <row r="69">
          <cell r="B69">
            <v>90.376555999999994</v>
          </cell>
          <cell r="D69">
            <v>39.742570000000001</v>
          </cell>
          <cell r="L69">
            <v>42.247987443934427</v>
          </cell>
          <cell r="N69">
            <v>16.241016201092897</v>
          </cell>
        </row>
        <row r="70">
          <cell r="B70">
            <v>76.490126000000004</v>
          </cell>
          <cell r="D70">
            <v>64.176439999999999</v>
          </cell>
          <cell r="L70">
            <v>42.373955992131144</v>
          </cell>
          <cell r="N70">
            <v>37.616196861202191</v>
          </cell>
        </row>
        <row r="71">
          <cell r="B71">
            <v>34.755609</v>
          </cell>
          <cell r="D71">
            <v>73.187970000000007</v>
          </cell>
          <cell r="L71">
            <v>13.580153850054645</v>
          </cell>
          <cell r="N71">
            <v>35.469149884153012</v>
          </cell>
        </row>
        <row r="72">
          <cell r="B72">
            <v>45.669953999999997</v>
          </cell>
          <cell r="D72">
            <v>105.44725</v>
          </cell>
          <cell r="L72">
            <v>19.771775269071039</v>
          </cell>
          <cell r="N72">
            <v>21.550628966120222</v>
          </cell>
        </row>
        <row r="73">
          <cell r="B73">
            <v>95.440808000000004</v>
          </cell>
          <cell r="D73">
            <v>86.798050000000003</v>
          </cell>
          <cell r="L73">
            <v>24.534276173989074</v>
          </cell>
          <cell r="N73">
            <v>26.866939453551915</v>
          </cell>
        </row>
        <row r="74">
          <cell r="B74">
            <v>56.073600999999996</v>
          </cell>
          <cell r="D74">
            <v>101.96626999999999</v>
          </cell>
          <cell r="L74">
            <v>19.270300648743174</v>
          </cell>
          <cell r="N74">
            <v>55.566573219672136</v>
          </cell>
        </row>
        <row r="75">
          <cell r="B75">
            <v>54.162391999999997</v>
          </cell>
          <cell r="D75">
            <v>126.04062</v>
          </cell>
          <cell r="L75">
            <v>10.234784936393442</v>
          </cell>
          <cell r="N75">
            <v>34.453124074316939</v>
          </cell>
        </row>
        <row r="76">
          <cell r="B76">
            <v>92.525824999999998</v>
          </cell>
          <cell r="D76">
            <v>69.991709999999998</v>
          </cell>
          <cell r="L76">
            <v>53.430523449180328</v>
          </cell>
          <cell r="N76">
            <v>29.392501140983605</v>
          </cell>
        </row>
        <row r="77">
          <cell r="B77">
            <v>60.536223</v>
          </cell>
          <cell r="D77">
            <v>87.93235</v>
          </cell>
          <cell r="L77">
            <v>27.955863033879787</v>
          </cell>
          <cell r="N77">
            <v>28.628420432786893</v>
          </cell>
        </row>
        <row r="78">
          <cell r="B78">
            <v>41.676927999999997</v>
          </cell>
          <cell r="D78">
            <v>103.59251</v>
          </cell>
          <cell r="L78">
            <v>15.85034485770492</v>
          </cell>
          <cell r="N78">
            <v>36.458278067759572</v>
          </cell>
        </row>
        <row r="79">
          <cell r="B79">
            <v>32.523978999999997</v>
          </cell>
          <cell r="D79">
            <v>65.746359999999996</v>
          </cell>
          <cell r="L79">
            <v>15.348898255737705</v>
          </cell>
          <cell r="N79">
            <v>21.140266719125687</v>
          </cell>
        </row>
        <row r="80">
          <cell r="B80">
            <v>63.604252000000002</v>
          </cell>
          <cell r="D80">
            <v>83.623019999999997</v>
          </cell>
          <cell r="L80">
            <v>20.240904693333334</v>
          </cell>
          <cell r="N80">
            <v>40.011699986885255</v>
          </cell>
        </row>
        <row r="81">
          <cell r="B81">
            <v>66.566395999999997</v>
          </cell>
          <cell r="D81">
            <v>89.713130000000007</v>
          </cell>
          <cell r="L81">
            <v>32.647399435191254</v>
          </cell>
          <cell r="N81">
            <v>47.453109735519135</v>
          </cell>
        </row>
        <row r="82">
          <cell r="B82">
            <v>38.737381999999997</v>
          </cell>
          <cell r="D82">
            <v>98.861400000000003</v>
          </cell>
          <cell r="L82">
            <v>41.709086297704921</v>
          </cell>
          <cell r="N82">
            <v>41.60162187540984</v>
          </cell>
        </row>
        <row r="83">
          <cell r="B83">
            <v>58.390441000000003</v>
          </cell>
          <cell r="D83">
            <v>58.089260000000003</v>
          </cell>
          <cell r="L83">
            <v>10.835230413114754</v>
          </cell>
          <cell r="N83">
            <v>14.774455151912569</v>
          </cell>
        </row>
        <row r="84">
          <cell r="B84">
            <v>727.33936800000004</v>
          </cell>
          <cell r="D84">
            <v>138.51653999999999</v>
          </cell>
          <cell r="L84">
            <v>73.46949981726776</v>
          </cell>
          <cell r="N84">
            <v>43.991894907103827</v>
          </cell>
        </row>
        <row r="85">
          <cell r="B85">
            <v>135.44631200000001</v>
          </cell>
          <cell r="D85">
            <v>84.488339999999994</v>
          </cell>
          <cell r="L85">
            <v>36.180057080655736</v>
          </cell>
          <cell r="N85">
            <v>46.554047239344257</v>
          </cell>
        </row>
        <row r="86">
          <cell r="B86">
            <v>29.384421</v>
          </cell>
          <cell r="D86">
            <v>141.14532</v>
          </cell>
          <cell r="L86">
            <v>13.119518658797814</v>
          </cell>
          <cell r="N86">
            <v>51.873232944262298</v>
          </cell>
        </row>
        <row r="87">
          <cell r="B87">
            <v>57.261983000000001</v>
          </cell>
          <cell r="D87">
            <v>81.467299999999994</v>
          </cell>
          <cell r="L87">
            <v>16.637616096174863</v>
          </cell>
          <cell r="N87">
            <v>36.08936965245902</v>
          </cell>
        </row>
        <row r="88">
          <cell r="B88">
            <v>131.996137</v>
          </cell>
          <cell r="D88">
            <v>64.41337</v>
          </cell>
          <cell r="L88">
            <v>56.897181177704923</v>
          </cell>
          <cell r="N88">
            <v>20.616736979234975</v>
          </cell>
        </row>
        <row r="89">
          <cell r="B89">
            <v>98.436875000000001</v>
          </cell>
          <cell r="D89">
            <v>267.13198999999997</v>
          </cell>
          <cell r="L89">
            <v>55.53982569180328</v>
          </cell>
          <cell r="N89">
            <v>138.75789582513661</v>
          </cell>
        </row>
        <row r="90">
          <cell r="B90">
            <v>89.504276000000004</v>
          </cell>
          <cell r="D90">
            <v>68.599689999999995</v>
          </cell>
          <cell r="L90">
            <v>14.225973060546449</v>
          </cell>
          <cell r="N90">
            <v>32.21786595846995</v>
          </cell>
        </row>
        <row r="91">
          <cell r="B91">
            <v>69.190963999999994</v>
          </cell>
          <cell r="D91">
            <v>126.70314999999999</v>
          </cell>
          <cell r="L91">
            <v>32.985380250054654</v>
          </cell>
          <cell r="N91">
            <v>40.054621446994538</v>
          </cell>
        </row>
        <row r="92">
          <cell r="B92">
            <v>41.962763000000002</v>
          </cell>
          <cell r="D92">
            <v>36.454000000000001</v>
          </cell>
          <cell r="L92">
            <v>21.459267763060112</v>
          </cell>
          <cell r="N92">
            <v>19.911234657923501</v>
          </cell>
        </row>
        <row r="93">
          <cell r="B93">
            <v>197.97814199999999</v>
          </cell>
          <cell r="D93">
            <v>35.48122</v>
          </cell>
          <cell r="L93">
            <v>31.548764824480877</v>
          </cell>
          <cell r="N93">
            <v>29.553600043715846</v>
          </cell>
        </row>
        <row r="94">
          <cell r="B94">
            <v>49.863827000000001</v>
          </cell>
          <cell r="D94">
            <v>113.12705</v>
          </cell>
          <cell r="L94">
            <v>18.543152809617485</v>
          </cell>
          <cell r="N94">
            <v>24.566251794535518</v>
          </cell>
        </row>
        <row r="95">
          <cell r="B95">
            <v>70.515389999999996</v>
          </cell>
          <cell r="L95">
            <v>4.3660584463387977</v>
          </cell>
        </row>
        <row r="96">
          <cell r="B96">
            <v>62.476796</v>
          </cell>
          <cell r="L96">
            <v>35.259342395628416</v>
          </cell>
        </row>
        <row r="97">
          <cell r="B97">
            <v>35.052765000000001</v>
          </cell>
          <cell r="L97">
            <v>16.992655422950822</v>
          </cell>
        </row>
        <row r="98">
          <cell r="B98">
            <v>21.092479000000001</v>
          </cell>
          <cell r="L98">
            <v>11.669950745355193</v>
          </cell>
        </row>
        <row r="99">
          <cell r="B99">
            <v>30.965917000000001</v>
          </cell>
          <cell r="L99">
            <v>12.197385711038253</v>
          </cell>
        </row>
        <row r="100">
          <cell r="B100">
            <v>59.756535999999997</v>
          </cell>
          <cell r="L100">
            <v>32.099226880000003</v>
          </cell>
        </row>
        <row r="101">
          <cell r="B101">
            <v>30.802748000000001</v>
          </cell>
          <cell r="L101">
            <v>23.495047158907109</v>
          </cell>
        </row>
        <row r="102">
          <cell r="B102">
            <v>70.520675999999995</v>
          </cell>
          <cell r="L102">
            <v>19.627131149289617</v>
          </cell>
        </row>
        <row r="103">
          <cell r="B103">
            <v>12.298909999999999</v>
          </cell>
          <cell r="L103">
            <v>6.2524712944262291</v>
          </cell>
        </row>
        <row r="104">
          <cell r="B104">
            <v>87.376670000000004</v>
          </cell>
          <cell r="L104">
            <v>8.2346488979234973</v>
          </cell>
        </row>
        <row r="105">
          <cell r="B105">
            <v>107.73762600000001</v>
          </cell>
          <cell r="L105">
            <v>42.777683891584701</v>
          </cell>
        </row>
        <row r="106">
          <cell r="B106">
            <v>45.663791000000003</v>
          </cell>
          <cell r="L106">
            <v>18.252875255081971</v>
          </cell>
        </row>
        <row r="107">
          <cell r="B107">
            <v>25.327642999999998</v>
          </cell>
          <cell r="L107">
            <v>15.764359177267758</v>
          </cell>
        </row>
        <row r="108">
          <cell r="B108">
            <v>92.003853000000007</v>
          </cell>
          <cell r="L108">
            <v>35.963847396721313</v>
          </cell>
        </row>
        <row r="109">
          <cell r="B109">
            <v>32.532836000000003</v>
          </cell>
          <cell r="L109">
            <v>16.591988862950817</v>
          </cell>
        </row>
        <row r="110">
          <cell r="B110">
            <v>61.061101000000001</v>
          </cell>
          <cell r="L110">
            <v>17.915061216174866</v>
          </cell>
        </row>
        <row r="111">
          <cell r="B111">
            <v>30.185714999999998</v>
          </cell>
          <cell r="L111">
            <v>26.393476522841532</v>
          </cell>
        </row>
        <row r="112">
          <cell r="B112">
            <v>83.534651999999994</v>
          </cell>
          <cell r="L112">
            <v>60.387865317595633</v>
          </cell>
        </row>
        <row r="113">
          <cell r="B113">
            <v>68.249381</v>
          </cell>
          <cell r="L113">
            <v>21.326384683715848</v>
          </cell>
        </row>
        <row r="114">
          <cell r="B114">
            <v>31.490926999999999</v>
          </cell>
          <cell r="L114">
            <v>14.746921108633881</v>
          </cell>
        </row>
        <row r="115">
          <cell r="B115">
            <v>52.627518999999999</v>
          </cell>
          <cell r="L115">
            <v>11.690610950819673</v>
          </cell>
        </row>
        <row r="116">
          <cell r="B116">
            <v>82.415661</v>
          </cell>
          <cell r="L116">
            <v>20.117699956284156</v>
          </cell>
        </row>
        <row r="117">
          <cell r="B117">
            <v>72.580487000000005</v>
          </cell>
          <cell r="L117">
            <v>33.636544963497272</v>
          </cell>
        </row>
        <row r="118">
          <cell r="B118">
            <v>61.303148999999998</v>
          </cell>
          <cell r="L118">
            <v>29.165801249398907</v>
          </cell>
        </row>
        <row r="119">
          <cell r="B119">
            <v>58.231655000000003</v>
          </cell>
          <cell r="L119">
            <v>17.479605191693988</v>
          </cell>
        </row>
        <row r="120">
          <cell r="B120">
            <v>22.828226000000001</v>
          </cell>
          <cell r="L120">
            <v>27.552205180327871</v>
          </cell>
        </row>
        <row r="121">
          <cell r="B121">
            <v>82.853831999999997</v>
          </cell>
          <cell r="L121">
            <v>37.044579609180332</v>
          </cell>
        </row>
        <row r="122">
          <cell r="B122">
            <v>49.347617</v>
          </cell>
          <cell r="L122">
            <v>18.956453648961748</v>
          </cell>
        </row>
        <row r="123">
          <cell r="B123">
            <v>39.742564999999999</v>
          </cell>
          <cell r="L123">
            <v>16.241014199781421</v>
          </cell>
        </row>
        <row r="124">
          <cell r="B124">
            <v>64.176443000000006</v>
          </cell>
          <cell r="L124">
            <v>37.616199529617489</v>
          </cell>
        </row>
        <row r="125">
          <cell r="B125">
            <v>141.71722700000001</v>
          </cell>
          <cell r="L125">
            <v>33.716746186666668</v>
          </cell>
        </row>
        <row r="126">
          <cell r="B126">
            <v>142.44698</v>
          </cell>
          <cell r="L126">
            <v>53.98611419890711</v>
          </cell>
        </row>
        <row r="127">
          <cell r="B127">
            <v>73.187970000000007</v>
          </cell>
          <cell r="L127">
            <v>35.469149217049186</v>
          </cell>
        </row>
        <row r="128">
          <cell r="B128">
            <v>105.44725099999999</v>
          </cell>
          <cell r="L128">
            <v>21.550630300327867</v>
          </cell>
        </row>
        <row r="129">
          <cell r="B129">
            <v>103.420849</v>
          </cell>
          <cell r="L129">
            <v>53.12266971016394</v>
          </cell>
        </row>
        <row r="130">
          <cell r="B130">
            <v>86.798046999999997</v>
          </cell>
          <cell r="L130">
            <v>26.86694145486339</v>
          </cell>
        </row>
        <row r="131">
          <cell r="B131">
            <v>101.966266</v>
          </cell>
          <cell r="L131">
            <v>55.566575220983609</v>
          </cell>
        </row>
        <row r="132">
          <cell r="B132">
            <v>54.45635</v>
          </cell>
          <cell r="L132">
            <v>9.7714739916939894</v>
          </cell>
        </row>
        <row r="133">
          <cell r="B133">
            <v>159.30556000000001</v>
          </cell>
          <cell r="L133">
            <v>23.419027342513669</v>
          </cell>
        </row>
        <row r="134">
          <cell r="B134">
            <v>142.226832</v>
          </cell>
          <cell r="L134">
            <v>70.211424107540992</v>
          </cell>
        </row>
        <row r="135">
          <cell r="B135">
            <v>114.894637</v>
          </cell>
          <cell r="L135">
            <v>48.294135533114755</v>
          </cell>
        </row>
        <row r="136">
          <cell r="B136">
            <v>105.126273</v>
          </cell>
          <cell r="L136">
            <v>19.67005527781421</v>
          </cell>
        </row>
        <row r="137">
          <cell r="B137">
            <v>62.032912000000003</v>
          </cell>
          <cell r="L137">
            <v>18.413520527213119</v>
          </cell>
        </row>
        <row r="138">
          <cell r="B138">
            <v>59.119574</v>
          </cell>
          <cell r="L138">
            <v>18.714533116502736</v>
          </cell>
        </row>
        <row r="139">
          <cell r="B139">
            <v>126.04062</v>
          </cell>
          <cell r="L139">
            <v>34.453124741420758</v>
          </cell>
        </row>
        <row r="140">
          <cell r="B140">
            <v>166.27158800000001</v>
          </cell>
          <cell r="L140">
            <v>50.697937430382517</v>
          </cell>
        </row>
        <row r="141">
          <cell r="B141">
            <v>65.590016000000006</v>
          </cell>
          <cell r="L141">
            <v>19.140905855300549</v>
          </cell>
        </row>
        <row r="142">
          <cell r="B142">
            <v>186.58290400000001</v>
          </cell>
          <cell r="L142">
            <v>47.765189577267762</v>
          </cell>
        </row>
        <row r="143">
          <cell r="B143">
            <v>107.060721</v>
          </cell>
          <cell r="L143">
            <v>19.793880421420766</v>
          </cell>
        </row>
        <row r="144">
          <cell r="B144">
            <v>76.606309999999993</v>
          </cell>
          <cell r="L144">
            <v>37.115073137486341</v>
          </cell>
        </row>
        <row r="145">
          <cell r="B145">
            <v>68.520079999999993</v>
          </cell>
          <cell r="L145">
            <v>13.65737378622951</v>
          </cell>
        </row>
        <row r="146">
          <cell r="B146">
            <v>75.772226000000003</v>
          </cell>
          <cell r="L146">
            <v>35.776195093333335</v>
          </cell>
        </row>
        <row r="147">
          <cell r="B147">
            <v>82.214048000000005</v>
          </cell>
          <cell r="L147">
            <v>18.146821090273228</v>
          </cell>
        </row>
        <row r="148">
          <cell r="B148">
            <v>59.339041000000002</v>
          </cell>
          <cell r="L148">
            <v>15.234482611584701</v>
          </cell>
        </row>
        <row r="149">
          <cell r="B149">
            <v>74.186302999999995</v>
          </cell>
          <cell r="L149">
            <v>52.201199196502735</v>
          </cell>
        </row>
        <row r="150">
          <cell r="B150">
            <v>87.106547000000006</v>
          </cell>
          <cell r="L150">
            <v>37.83098161136612</v>
          </cell>
        </row>
        <row r="151">
          <cell r="B151">
            <v>69.991713000000004</v>
          </cell>
          <cell r="L151">
            <v>29.392503142295084</v>
          </cell>
        </row>
        <row r="152">
          <cell r="B152">
            <v>87.932350999999997</v>
          </cell>
          <cell r="L152">
            <v>28.628419098579233</v>
          </cell>
        </row>
        <row r="153">
          <cell r="B153">
            <v>103.59251399999999</v>
          </cell>
          <cell r="L153">
            <v>36.45828140327869</v>
          </cell>
        </row>
        <row r="154">
          <cell r="B154">
            <v>65.746358000000001</v>
          </cell>
          <cell r="L154">
            <v>21.140266719125687</v>
          </cell>
        </row>
        <row r="155">
          <cell r="B155">
            <v>65.952333999999993</v>
          </cell>
          <cell r="L155">
            <v>20.73037611453552</v>
          </cell>
        </row>
        <row r="156">
          <cell r="B156">
            <v>50.769100000000002</v>
          </cell>
          <cell r="L156">
            <v>14.992851602185794</v>
          </cell>
        </row>
        <row r="157">
          <cell r="B157">
            <v>83.623016000000007</v>
          </cell>
          <cell r="L157">
            <v>40.011700653989074</v>
          </cell>
        </row>
        <row r="158">
          <cell r="B158">
            <v>44.064442</v>
          </cell>
          <cell r="L158">
            <v>10.648489373551914</v>
          </cell>
        </row>
        <row r="159">
          <cell r="B159">
            <v>228.39594700000001</v>
          </cell>
          <cell r="L159">
            <v>26.830324793005467</v>
          </cell>
        </row>
        <row r="160">
          <cell r="B160">
            <v>92.526936000000006</v>
          </cell>
          <cell r="L160">
            <v>50.610730282841537</v>
          </cell>
        </row>
        <row r="161">
          <cell r="B161">
            <v>89.713131000000004</v>
          </cell>
          <cell r="L161">
            <v>47.453107067103822</v>
          </cell>
        </row>
        <row r="162">
          <cell r="B162">
            <v>52.782406999999999</v>
          </cell>
          <cell r="L162">
            <v>15.494452972240438</v>
          </cell>
        </row>
        <row r="163">
          <cell r="B163">
            <v>98.861402999999996</v>
          </cell>
          <cell r="L163">
            <v>41.60162187540984</v>
          </cell>
        </row>
        <row r="164">
          <cell r="B164">
            <v>58.089263000000003</v>
          </cell>
          <cell r="L164">
            <v>14.774452483497267</v>
          </cell>
        </row>
        <row r="165">
          <cell r="B165">
            <v>138.51654300000001</v>
          </cell>
          <cell r="L165">
            <v>43.991894907103827</v>
          </cell>
        </row>
        <row r="166">
          <cell r="B166">
            <v>84.488341000000005</v>
          </cell>
          <cell r="L166">
            <v>46.554046572240438</v>
          </cell>
        </row>
        <row r="167">
          <cell r="B167">
            <v>48.462778999999998</v>
          </cell>
          <cell r="L167">
            <v>14.892631260327869</v>
          </cell>
        </row>
        <row r="168">
          <cell r="B168">
            <v>20.046697000000002</v>
          </cell>
          <cell r="L168">
            <v>4.3243871387978148</v>
          </cell>
        </row>
        <row r="169">
          <cell r="B169">
            <v>141.145321</v>
          </cell>
          <cell r="L169">
            <v>51.873231610054653</v>
          </cell>
        </row>
        <row r="170">
          <cell r="B170">
            <v>81.467298999999997</v>
          </cell>
          <cell r="L170">
            <v>36.089370986666673</v>
          </cell>
        </row>
        <row r="171">
          <cell r="B171">
            <v>64.413369000000003</v>
          </cell>
          <cell r="L171">
            <v>20.616738980546447</v>
          </cell>
        </row>
        <row r="172">
          <cell r="B172">
            <v>267.13199300000002</v>
          </cell>
          <cell r="L172">
            <v>138.75789449092898</v>
          </cell>
        </row>
        <row r="173">
          <cell r="B173">
            <v>25.678013</v>
          </cell>
          <cell r="L173">
            <v>12.546991477158471</v>
          </cell>
        </row>
        <row r="174">
          <cell r="B174">
            <v>68.599691000000007</v>
          </cell>
          <cell r="L174">
            <v>32.217867959781429</v>
          </cell>
        </row>
        <row r="175">
          <cell r="B175">
            <v>126.703155</v>
          </cell>
          <cell r="L175">
            <v>40.054622781202184</v>
          </cell>
        </row>
        <row r="176">
          <cell r="B176">
            <v>15.869486999999999</v>
          </cell>
          <cell r="L176">
            <v>6.8834501132240451</v>
          </cell>
        </row>
        <row r="177">
          <cell r="B177">
            <v>47.765770000000003</v>
          </cell>
          <cell r="L177">
            <v>10.201831341639345</v>
          </cell>
        </row>
        <row r="178">
          <cell r="B178">
            <v>44.782462000000002</v>
          </cell>
          <cell r="L178">
            <v>10.771159093333333</v>
          </cell>
        </row>
        <row r="179">
          <cell r="B179">
            <v>36.454003999999998</v>
          </cell>
          <cell r="L179">
            <v>19.911233990819671</v>
          </cell>
        </row>
        <row r="180">
          <cell r="B180">
            <v>52.114463999999998</v>
          </cell>
          <cell r="L180">
            <v>2.7509347095081971</v>
          </cell>
        </row>
        <row r="181">
          <cell r="B181">
            <v>51.242570999999998</v>
          </cell>
          <cell r="L181">
            <v>12.138866029289618</v>
          </cell>
        </row>
        <row r="182">
          <cell r="B182">
            <v>35.481217000000001</v>
          </cell>
          <cell r="L182">
            <v>29.553601377923496</v>
          </cell>
        </row>
        <row r="183">
          <cell r="B183">
            <v>113.12704600000001</v>
          </cell>
          <cell r="L183">
            <v>24.56625513005465</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linicaltrialsgov/ct2/show/NCT0184844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opLeftCell="A61" zoomScale="80" zoomScaleNormal="80" zoomScalePageLayoutView="80" workbookViewId="0">
      <selection activeCell="A5" sqref="A5"/>
    </sheetView>
  </sheetViews>
  <sheetFormatPr baseColWidth="10" defaultColWidth="11.42578125" defaultRowHeight="15" x14ac:dyDescent="0.25"/>
  <cols>
    <col min="1" max="1" width="33.42578125" bestFit="1" customWidth="1"/>
    <col min="2" max="2" width="22.28515625" bestFit="1" customWidth="1"/>
    <col min="3" max="3" width="57.28515625" bestFit="1" customWidth="1"/>
    <col min="4" max="4" width="46.140625" bestFit="1" customWidth="1"/>
    <col min="5" max="5" width="21" bestFit="1" customWidth="1"/>
  </cols>
  <sheetData>
    <row r="1" spans="1:5" ht="15.75" x14ac:dyDescent="0.25">
      <c r="A1" s="5" t="s">
        <v>231</v>
      </c>
    </row>
    <row r="3" spans="1:5" x14ac:dyDescent="0.25">
      <c r="A3" s="36" t="s">
        <v>230</v>
      </c>
    </row>
    <row r="4" spans="1:5" x14ac:dyDescent="0.25">
      <c r="A4" s="36" t="s">
        <v>233</v>
      </c>
    </row>
    <row r="5" spans="1:5" x14ac:dyDescent="0.25">
      <c r="A5" s="36" t="s">
        <v>232</v>
      </c>
    </row>
    <row r="6" spans="1:5" ht="15.75" thickBot="1" x14ac:dyDescent="0.3"/>
    <row r="7" spans="1:5" ht="30.75" thickBot="1" x14ac:dyDescent="0.3">
      <c r="A7" s="7" t="s">
        <v>44</v>
      </c>
      <c r="B7" s="8" t="s">
        <v>45</v>
      </c>
      <c r="C7" s="8" t="s">
        <v>46</v>
      </c>
      <c r="D7" s="9" t="s">
        <v>47</v>
      </c>
      <c r="E7" s="9" t="s">
        <v>48</v>
      </c>
    </row>
    <row r="8" spans="1:5" ht="15.75" thickBot="1" x14ac:dyDescent="0.3">
      <c r="A8" s="99" t="s">
        <v>49</v>
      </c>
      <c r="B8" s="10" t="s">
        <v>50</v>
      </c>
      <c r="C8" s="99" t="s">
        <v>172</v>
      </c>
      <c r="D8" s="99" t="s">
        <v>172</v>
      </c>
      <c r="E8" s="99" t="s">
        <v>172</v>
      </c>
    </row>
    <row r="9" spans="1:5" ht="15.75" thickBot="1" x14ac:dyDescent="0.3">
      <c r="A9" s="100"/>
      <c r="B9" s="40" t="s">
        <v>51</v>
      </c>
      <c r="C9" s="100"/>
      <c r="D9" s="100"/>
      <c r="E9" s="100"/>
    </row>
    <row r="10" spans="1:5" ht="15.75" thickBot="1" x14ac:dyDescent="0.3">
      <c r="A10" s="100"/>
      <c r="B10" s="40" t="s">
        <v>52</v>
      </c>
      <c r="C10" s="100"/>
      <c r="D10" s="100"/>
      <c r="E10" s="100"/>
    </row>
    <row r="11" spans="1:5" ht="15.75" thickBot="1" x14ac:dyDescent="0.3">
      <c r="A11" s="100"/>
      <c r="B11" s="40" t="s">
        <v>53</v>
      </c>
      <c r="C11" s="100"/>
      <c r="D11" s="100"/>
      <c r="E11" s="100"/>
    </row>
    <row r="12" spans="1:5" ht="15.75" thickBot="1" x14ac:dyDescent="0.3">
      <c r="A12" s="100"/>
      <c r="B12" s="40" t="s">
        <v>54</v>
      </c>
      <c r="C12" s="100"/>
      <c r="D12" s="100"/>
      <c r="E12" s="100"/>
    </row>
    <row r="13" spans="1:5" ht="15.75" thickBot="1" x14ac:dyDescent="0.3">
      <c r="A13" s="100"/>
      <c r="B13" s="40" t="s">
        <v>55</v>
      </c>
      <c r="C13" s="100"/>
      <c r="D13" s="100"/>
      <c r="E13" s="100"/>
    </row>
    <row r="14" spans="1:5" ht="15.75" thickBot="1" x14ac:dyDescent="0.3">
      <c r="A14" s="100"/>
      <c r="B14" s="40" t="s">
        <v>56</v>
      </c>
      <c r="C14" s="100"/>
      <c r="D14" s="100"/>
      <c r="E14" s="100"/>
    </row>
    <row r="15" spans="1:5" ht="15.75" thickBot="1" x14ac:dyDescent="0.3">
      <c r="A15" s="100"/>
      <c r="B15" s="40" t="s">
        <v>57</v>
      </c>
      <c r="C15" s="100"/>
      <c r="D15" s="100"/>
      <c r="E15" s="100"/>
    </row>
    <row r="16" spans="1:5" ht="15.75" thickBot="1" x14ac:dyDescent="0.3">
      <c r="A16" s="100"/>
      <c r="B16" s="40" t="s">
        <v>58</v>
      </c>
      <c r="C16" s="100"/>
      <c r="D16" s="100"/>
      <c r="E16" s="100"/>
    </row>
    <row r="17" spans="1:5" ht="15.75" thickBot="1" x14ac:dyDescent="0.3">
      <c r="A17" s="100"/>
      <c r="B17" s="40" t="s">
        <v>59</v>
      </c>
      <c r="C17" s="100"/>
      <c r="D17" s="100"/>
      <c r="E17" s="100"/>
    </row>
    <row r="18" spans="1:5" ht="15.75" thickBot="1" x14ac:dyDescent="0.3">
      <c r="A18" s="100"/>
      <c r="B18" s="40" t="s">
        <v>60</v>
      </c>
      <c r="C18" s="100"/>
      <c r="D18" s="100"/>
      <c r="E18" s="100"/>
    </row>
    <row r="19" spans="1:5" ht="15.75" thickBot="1" x14ac:dyDescent="0.3">
      <c r="A19" s="100"/>
      <c r="B19" s="40" t="s">
        <v>61</v>
      </c>
      <c r="C19" s="100"/>
      <c r="D19" s="100"/>
      <c r="E19" s="100"/>
    </row>
    <row r="20" spans="1:5" ht="15.75" thickBot="1" x14ac:dyDescent="0.3">
      <c r="A20" s="100"/>
      <c r="B20" s="40" t="s">
        <v>62</v>
      </c>
      <c r="C20" s="100"/>
      <c r="D20" s="100"/>
      <c r="E20" s="100"/>
    </row>
    <row r="21" spans="1:5" ht="15.75" thickBot="1" x14ac:dyDescent="0.3">
      <c r="A21" s="100"/>
      <c r="B21" s="40" t="s">
        <v>63</v>
      </c>
      <c r="C21" s="100"/>
      <c r="D21" s="100"/>
      <c r="E21" s="100"/>
    </row>
    <row r="22" spans="1:5" ht="15.75" thickBot="1" x14ac:dyDescent="0.3">
      <c r="A22" s="100"/>
      <c r="B22" s="40" t="s">
        <v>64</v>
      </c>
      <c r="C22" s="100"/>
      <c r="D22" s="100"/>
      <c r="E22" s="100"/>
    </row>
    <row r="23" spans="1:5" ht="15.75" thickBot="1" x14ac:dyDescent="0.3">
      <c r="A23" s="100"/>
      <c r="B23" s="40" t="s">
        <v>65</v>
      </c>
      <c r="C23" s="100"/>
      <c r="D23" s="100"/>
      <c r="E23" s="100"/>
    </row>
    <row r="24" spans="1:5" ht="15.75" thickBot="1" x14ac:dyDescent="0.3">
      <c r="A24" s="100"/>
      <c r="B24" s="40" t="s">
        <v>66</v>
      </c>
      <c r="C24" s="101"/>
      <c r="D24" s="101"/>
      <c r="E24" s="101"/>
    </row>
    <row r="25" spans="1:5" ht="15.75" thickBot="1" x14ac:dyDescent="0.3">
      <c r="A25" s="100"/>
      <c r="B25" s="11" t="s">
        <v>67</v>
      </c>
      <c r="C25" s="12"/>
      <c r="D25" s="13"/>
      <c r="E25" s="14"/>
    </row>
    <row r="26" spans="1:5" ht="15.75" thickBot="1" x14ac:dyDescent="0.3">
      <c r="A26" s="100"/>
      <c r="B26" s="11" t="s">
        <v>68</v>
      </c>
      <c r="C26" s="15"/>
      <c r="D26" s="16"/>
      <c r="E26" s="17"/>
    </row>
    <row r="27" spans="1:5" ht="15.75" thickBot="1" x14ac:dyDescent="0.3">
      <c r="A27" s="100"/>
      <c r="B27" s="11" t="s">
        <v>69</v>
      </c>
      <c r="C27" s="15"/>
      <c r="D27" s="16"/>
      <c r="E27" s="17"/>
    </row>
    <row r="28" spans="1:5" ht="15.75" thickBot="1" x14ac:dyDescent="0.3">
      <c r="A28" s="100"/>
      <c r="B28" s="11" t="s">
        <v>70</v>
      </c>
      <c r="C28" s="15"/>
      <c r="D28" s="16"/>
      <c r="E28" s="17"/>
    </row>
    <row r="29" spans="1:5" ht="15.75" thickBot="1" x14ac:dyDescent="0.3">
      <c r="A29" s="100"/>
      <c r="B29" s="11" t="s">
        <v>71</v>
      </c>
      <c r="C29" s="15"/>
      <c r="D29" s="16"/>
      <c r="E29" s="17"/>
    </row>
    <row r="30" spans="1:5" ht="15.75" thickBot="1" x14ac:dyDescent="0.3">
      <c r="A30" s="100"/>
      <c r="B30" s="11" t="s">
        <v>72</v>
      </c>
      <c r="C30" s="15"/>
      <c r="D30" s="16"/>
      <c r="E30" s="17"/>
    </row>
    <row r="31" spans="1:5" ht="15.75" thickBot="1" x14ac:dyDescent="0.3">
      <c r="A31" s="100"/>
      <c r="B31" s="11" t="s">
        <v>73</v>
      </c>
      <c r="C31" s="15"/>
      <c r="D31" s="16"/>
      <c r="E31" s="17"/>
    </row>
    <row r="32" spans="1:5" ht="15.75" thickBot="1" x14ac:dyDescent="0.3">
      <c r="A32" s="100"/>
      <c r="B32" s="11" t="s">
        <v>74</v>
      </c>
      <c r="C32" s="15"/>
      <c r="D32" s="16"/>
      <c r="E32" s="17"/>
    </row>
    <row r="33" spans="1:5" ht="15.75" thickBot="1" x14ac:dyDescent="0.3">
      <c r="A33" s="100"/>
      <c r="B33" s="11" t="s">
        <v>75</v>
      </c>
      <c r="C33" s="15"/>
      <c r="D33" s="16"/>
      <c r="E33" s="17"/>
    </row>
    <row r="34" spans="1:5" ht="15.75" thickBot="1" x14ac:dyDescent="0.3">
      <c r="A34" s="100"/>
      <c r="B34" s="11" t="s">
        <v>76</v>
      </c>
      <c r="C34" s="15"/>
      <c r="D34" s="16"/>
      <c r="E34" s="17"/>
    </row>
    <row r="35" spans="1:5" ht="15.75" thickBot="1" x14ac:dyDescent="0.3">
      <c r="A35" s="100"/>
      <c r="B35" s="11" t="s">
        <v>77</v>
      </c>
      <c r="C35" s="15"/>
      <c r="D35" s="16"/>
      <c r="E35" s="17"/>
    </row>
    <row r="36" spans="1:5" ht="15.75" thickBot="1" x14ac:dyDescent="0.3">
      <c r="A36" s="100"/>
      <c r="B36" s="11" t="s">
        <v>78</v>
      </c>
      <c r="C36" s="18"/>
      <c r="D36" s="19"/>
      <c r="E36" s="20"/>
    </row>
    <row r="37" spans="1:5" ht="15.75" thickBot="1" x14ac:dyDescent="0.3">
      <c r="A37" s="100"/>
      <c r="B37" s="11" t="s">
        <v>79</v>
      </c>
      <c r="C37" s="99" t="s">
        <v>17</v>
      </c>
      <c r="D37" s="99" t="s">
        <v>17</v>
      </c>
      <c r="E37" s="102" t="s">
        <v>17</v>
      </c>
    </row>
    <row r="38" spans="1:5" ht="15.75" thickBot="1" x14ac:dyDescent="0.3">
      <c r="A38" s="100"/>
      <c r="B38" s="11" t="s">
        <v>80</v>
      </c>
      <c r="C38" s="100"/>
      <c r="D38" s="100"/>
      <c r="E38" s="103"/>
    </row>
    <row r="39" spans="1:5" ht="15.75" thickBot="1" x14ac:dyDescent="0.3">
      <c r="A39" s="100"/>
      <c r="B39" s="11" t="s">
        <v>81</v>
      </c>
      <c r="C39" s="100"/>
      <c r="D39" s="100"/>
      <c r="E39" s="103"/>
    </row>
    <row r="40" spans="1:5" ht="15.75" thickBot="1" x14ac:dyDescent="0.3">
      <c r="A40" s="100"/>
      <c r="B40" s="11" t="s">
        <v>82</v>
      </c>
      <c r="C40" s="100"/>
      <c r="D40" s="100"/>
      <c r="E40" s="103"/>
    </row>
    <row r="41" spans="1:5" ht="15.75" thickBot="1" x14ac:dyDescent="0.3">
      <c r="A41" s="100"/>
      <c r="B41" s="11" t="s">
        <v>83</v>
      </c>
      <c r="C41" s="100"/>
      <c r="D41" s="100"/>
      <c r="E41" s="103"/>
    </row>
    <row r="42" spans="1:5" ht="15.75" thickBot="1" x14ac:dyDescent="0.3">
      <c r="A42" s="101"/>
      <c r="B42" s="11" t="s">
        <v>84</v>
      </c>
      <c r="C42" s="101"/>
      <c r="D42" s="101"/>
      <c r="E42" s="104"/>
    </row>
    <row r="43" spans="1:5" ht="15.75" thickBot="1" x14ac:dyDescent="0.3">
      <c r="A43" s="99" t="s">
        <v>85</v>
      </c>
      <c r="B43" s="11" t="s">
        <v>86</v>
      </c>
      <c r="C43" s="11" t="s">
        <v>86</v>
      </c>
      <c r="D43" s="10" t="s">
        <v>86</v>
      </c>
      <c r="E43" s="21"/>
    </row>
    <row r="44" spans="1:5" ht="15.75" thickBot="1" x14ac:dyDescent="0.3">
      <c r="A44" s="100"/>
      <c r="B44" s="11" t="s">
        <v>26</v>
      </c>
      <c r="C44" s="11" t="s">
        <v>26</v>
      </c>
      <c r="D44" s="40" t="s">
        <v>26</v>
      </c>
      <c r="E44" s="40" t="s">
        <v>26</v>
      </c>
    </row>
    <row r="45" spans="1:5" ht="15.75" thickBot="1" x14ac:dyDescent="0.3">
      <c r="A45" s="100"/>
      <c r="B45" s="11" t="s">
        <v>87</v>
      </c>
      <c r="C45" s="11" t="s">
        <v>87</v>
      </c>
      <c r="D45" s="17"/>
      <c r="E45" s="21"/>
    </row>
    <row r="46" spans="1:5" ht="15.75" thickBot="1" x14ac:dyDescent="0.3">
      <c r="A46" s="100"/>
      <c r="B46" s="11" t="s">
        <v>88</v>
      </c>
      <c r="C46" s="11" t="s">
        <v>88</v>
      </c>
      <c r="D46" s="10" t="s">
        <v>88</v>
      </c>
      <c r="E46" s="21"/>
    </row>
    <row r="47" spans="1:5" ht="15.75" thickBot="1" x14ac:dyDescent="0.3">
      <c r="A47" s="100"/>
      <c r="B47" s="11" t="s">
        <v>89</v>
      </c>
      <c r="C47" s="11" t="s">
        <v>89</v>
      </c>
      <c r="D47" s="21"/>
      <c r="E47" s="21"/>
    </row>
    <row r="48" spans="1:5" ht="15.75" thickBot="1" x14ac:dyDescent="0.3">
      <c r="A48" s="100"/>
      <c r="B48" s="11" t="s">
        <v>90</v>
      </c>
      <c r="C48" s="11" t="s">
        <v>90</v>
      </c>
      <c r="D48" s="17"/>
      <c r="E48" s="21"/>
    </row>
    <row r="49" spans="1:5" ht="15.75" thickBot="1" x14ac:dyDescent="0.3">
      <c r="A49" s="100"/>
      <c r="B49" s="11" t="s">
        <v>91</v>
      </c>
      <c r="C49" s="11" t="s">
        <v>91</v>
      </c>
      <c r="D49" s="10" t="s">
        <v>91</v>
      </c>
      <c r="E49" s="11" t="s">
        <v>91</v>
      </c>
    </row>
    <row r="50" spans="1:5" ht="15.75" thickBot="1" x14ac:dyDescent="0.3">
      <c r="A50" s="100"/>
      <c r="B50" s="11" t="s">
        <v>27</v>
      </c>
      <c r="C50" s="11" t="s">
        <v>27</v>
      </c>
      <c r="D50" s="40" t="s">
        <v>27</v>
      </c>
      <c r="E50" s="10" t="s">
        <v>27</v>
      </c>
    </row>
    <row r="51" spans="1:5" ht="15.75" thickBot="1" x14ac:dyDescent="0.3">
      <c r="A51" s="100"/>
      <c r="B51" s="11" t="s">
        <v>92</v>
      </c>
      <c r="C51" s="11" t="s">
        <v>92</v>
      </c>
      <c r="D51" s="22"/>
      <c r="E51" s="14"/>
    </row>
    <row r="52" spans="1:5" ht="15.75" thickBot="1" x14ac:dyDescent="0.3">
      <c r="A52" s="100"/>
      <c r="B52" s="11" t="s">
        <v>93</v>
      </c>
      <c r="C52" s="11" t="s">
        <v>93</v>
      </c>
      <c r="D52" s="23" t="s">
        <v>93</v>
      </c>
      <c r="E52" s="14"/>
    </row>
    <row r="53" spans="1:5" ht="15.75" thickBot="1" x14ac:dyDescent="0.3">
      <c r="A53" s="100"/>
      <c r="B53" s="11" t="s">
        <v>94</v>
      </c>
      <c r="C53" s="11" t="s">
        <v>94</v>
      </c>
      <c r="D53" s="24" t="s">
        <v>94</v>
      </c>
      <c r="E53" s="14"/>
    </row>
    <row r="54" spans="1:5" ht="15.75" thickBot="1" x14ac:dyDescent="0.3">
      <c r="A54" s="100"/>
      <c r="B54" s="11" t="s">
        <v>95</v>
      </c>
      <c r="C54" s="11" t="s">
        <v>95</v>
      </c>
      <c r="D54" s="25"/>
      <c r="E54" s="14"/>
    </row>
    <row r="55" spans="1:5" ht="15.75" thickBot="1" x14ac:dyDescent="0.3">
      <c r="A55" s="101"/>
      <c r="B55" s="11" t="s">
        <v>96</v>
      </c>
      <c r="C55" s="11" t="s">
        <v>96</v>
      </c>
      <c r="D55" s="26"/>
      <c r="E55" s="14"/>
    </row>
    <row r="56" spans="1:5" ht="15.75" thickBot="1" x14ac:dyDescent="0.3">
      <c r="A56" s="99" t="s">
        <v>97</v>
      </c>
      <c r="B56" s="11" t="s">
        <v>98</v>
      </c>
      <c r="C56" s="11" t="s">
        <v>98</v>
      </c>
      <c r="D56" s="23" t="s">
        <v>98</v>
      </c>
      <c r="E56" s="14"/>
    </row>
    <row r="57" spans="1:5" ht="15.75" thickBot="1" x14ac:dyDescent="0.3">
      <c r="A57" s="100"/>
      <c r="B57" s="11" t="s">
        <v>99</v>
      </c>
      <c r="C57" s="11" t="s">
        <v>99</v>
      </c>
      <c r="D57" s="27"/>
      <c r="E57" s="14"/>
    </row>
    <row r="58" spans="1:5" ht="15.75" thickBot="1" x14ac:dyDescent="0.3">
      <c r="A58" s="100"/>
      <c r="B58" s="11" t="s">
        <v>100</v>
      </c>
      <c r="C58" s="11" t="s">
        <v>100</v>
      </c>
      <c r="D58" s="27"/>
      <c r="E58" s="14"/>
    </row>
    <row r="59" spans="1:5" ht="15.75" thickBot="1" x14ac:dyDescent="0.3">
      <c r="A59" s="100"/>
      <c r="B59" s="11" t="s">
        <v>101</v>
      </c>
      <c r="C59" s="11" t="s">
        <v>101</v>
      </c>
      <c r="D59" s="25"/>
      <c r="E59" s="14"/>
    </row>
    <row r="60" spans="1:5" ht="15.75" thickBot="1" x14ac:dyDescent="0.3">
      <c r="A60" s="100"/>
      <c r="B60" s="11" t="s">
        <v>102</v>
      </c>
      <c r="C60" s="11" t="s">
        <v>102</v>
      </c>
      <c r="D60" s="25"/>
      <c r="E60" s="21"/>
    </row>
    <row r="61" spans="1:5" ht="15.75" thickBot="1" x14ac:dyDescent="0.3">
      <c r="A61" s="100"/>
      <c r="B61" s="11" t="s">
        <v>103</v>
      </c>
      <c r="C61" s="11" t="s">
        <v>103</v>
      </c>
      <c r="D61" s="25"/>
      <c r="E61" s="17"/>
    </row>
    <row r="62" spans="1:5" ht="15.75" thickBot="1" x14ac:dyDescent="0.3">
      <c r="A62" s="100"/>
      <c r="B62" s="11" t="s">
        <v>104</v>
      </c>
      <c r="C62" s="11" t="s">
        <v>104</v>
      </c>
      <c r="D62" s="26"/>
      <c r="E62" s="14"/>
    </row>
    <row r="63" spans="1:5" ht="15.75" thickBot="1" x14ac:dyDescent="0.3">
      <c r="A63" s="100"/>
      <c r="B63" s="11" t="s">
        <v>105</v>
      </c>
      <c r="C63" s="11" t="s">
        <v>105</v>
      </c>
      <c r="D63" s="26"/>
      <c r="E63" s="14"/>
    </row>
    <row r="64" spans="1:5" ht="15.75" thickBot="1" x14ac:dyDescent="0.3">
      <c r="A64" s="100"/>
      <c r="B64" s="11" t="s">
        <v>22</v>
      </c>
      <c r="C64" s="11" t="s">
        <v>22</v>
      </c>
      <c r="D64" s="23" t="s">
        <v>22</v>
      </c>
      <c r="E64" s="10" t="s">
        <v>22</v>
      </c>
    </row>
    <row r="65" spans="1:5" ht="15.75" thickBot="1" x14ac:dyDescent="0.3">
      <c r="A65" s="100"/>
      <c r="B65" s="11" t="s">
        <v>28</v>
      </c>
      <c r="C65" s="11" t="s">
        <v>28</v>
      </c>
      <c r="D65" s="11" t="s">
        <v>28</v>
      </c>
      <c r="E65" s="21"/>
    </row>
    <row r="66" spans="1:5" ht="15.75" thickBot="1" x14ac:dyDescent="0.3">
      <c r="A66" s="100"/>
      <c r="B66" s="11" t="s">
        <v>19</v>
      </c>
      <c r="C66" s="11" t="s">
        <v>19</v>
      </c>
      <c r="D66" s="11" t="s">
        <v>19</v>
      </c>
      <c r="E66" s="11" t="s">
        <v>19</v>
      </c>
    </row>
    <row r="67" spans="1:5" ht="15.75" thickBot="1" x14ac:dyDescent="0.3">
      <c r="A67" s="100"/>
      <c r="B67" s="11" t="s">
        <v>18</v>
      </c>
      <c r="C67" s="11" t="s">
        <v>18</v>
      </c>
      <c r="D67" s="11" t="s">
        <v>18</v>
      </c>
      <c r="E67" s="11" t="s">
        <v>18</v>
      </c>
    </row>
    <row r="68" spans="1:5" ht="15.75" thickBot="1" x14ac:dyDescent="0.3">
      <c r="A68" s="100"/>
      <c r="B68" s="11" t="s">
        <v>106</v>
      </c>
      <c r="C68" s="11" t="s">
        <v>106</v>
      </c>
      <c r="D68" s="14"/>
      <c r="E68" s="21"/>
    </row>
    <row r="69" spans="1:5" ht="15.75" thickBot="1" x14ac:dyDescent="0.3">
      <c r="A69" s="101"/>
      <c r="B69" s="11" t="s">
        <v>107</v>
      </c>
      <c r="C69" s="11" t="s">
        <v>107</v>
      </c>
      <c r="D69" s="21"/>
      <c r="E69" s="21"/>
    </row>
    <row r="70" spans="1:5" ht="15.75" thickBot="1" x14ac:dyDescent="0.3">
      <c r="A70" s="99" t="s">
        <v>108</v>
      </c>
      <c r="B70" s="11" t="s">
        <v>109</v>
      </c>
      <c r="C70" s="105" t="s">
        <v>110</v>
      </c>
      <c r="D70" s="105" t="s">
        <v>110</v>
      </c>
      <c r="E70" s="14"/>
    </row>
    <row r="71" spans="1:5" ht="15.75" thickBot="1" x14ac:dyDescent="0.3">
      <c r="A71" s="100"/>
      <c r="B71" s="11" t="s">
        <v>111</v>
      </c>
      <c r="C71" s="106"/>
      <c r="D71" s="106"/>
      <c r="E71" s="17"/>
    </row>
    <row r="72" spans="1:5" ht="15.75" thickBot="1" x14ac:dyDescent="0.3">
      <c r="A72" s="100"/>
      <c r="B72" s="11" t="s">
        <v>112</v>
      </c>
      <c r="C72" s="107"/>
      <c r="D72" s="107"/>
      <c r="E72" s="20"/>
    </row>
    <row r="73" spans="1:5" ht="15.75" thickBot="1" x14ac:dyDescent="0.3">
      <c r="A73" s="100"/>
      <c r="B73" s="11" t="s">
        <v>113</v>
      </c>
      <c r="C73" s="99" t="s">
        <v>23</v>
      </c>
      <c r="D73" s="99" t="s">
        <v>23</v>
      </c>
      <c r="E73" s="99" t="s">
        <v>23</v>
      </c>
    </row>
    <row r="74" spans="1:5" ht="15.75" thickBot="1" x14ac:dyDescent="0.3">
      <c r="A74" s="100"/>
      <c r="B74" s="11" t="s">
        <v>114</v>
      </c>
      <c r="C74" s="100"/>
      <c r="D74" s="100"/>
      <c r="E74" s="100"/>
    </row>
    <row r="75" spans="1:5" ht="15.75" thickBot="1" x14ac:dyDescent="0.3">
      <c r="A75" s="100"/>
      <c r="B75" s="11" t="s">
        <v>115</v>
      </c>
      <c r="C75" s="101"/>
      <c r="D75" s="101"/>
      <c r="E75" s="101"/>
    </row>
    <row r="76" spans="1:5" ht="15.75" thickBot="1" x14ac:dyDescent="0.3">
      <c r="A76" s="100"/>
      <c r="B76" s="11" t="s">
        <v>116</v>
      </c>
      <c r="C76" s="99" t="s">
        <v>21</v>
      </c>
      <c r="D76" s="99" t="s">
        <v>21</v>
      </c>
      <c r="E76" s="99" t="s">
        <v>21</v>
      </c>
    </row>
    <row r="77" spans="1:5" ht="15.75" thickBot="1" x14ac:dyDescent="0.3">
      <c r="A77" s="100"/>
      <c r="B77" s="11" t="s">
        <v>117</v>
      </c>
      <c r="C77" s="100"/>
      <c r="D77" s="100"/>
      <c r="E77" s="100"/>
    </row>
    <row r="78" spans="1:5" ht="15.75" thickBot="1" x14ac:dyDescent="0.3">
      <c r="A78" s="100"/>
      <c r="B78" s="11" t="s">
        <v>118</v>
      </c>
      <c r="C78" s="100"/>
      <c r="D78" s="100"/>
      <c r="E78" s="100"/>
    </row>
    <row r="79" spans="1:5" ht="15.75" thickBot="1" x14ac:dyDescent="0.3">
      <c r="A79" s="100"/>
      <c r="B79" s="11" t="s">
        <v>119</v>
      </c>
      <c r="C79" s="100"/>
      <c r="D79" s="100"/>
      <c r="E79" s="100"/>
    </row>
    <row r="80" spans="1:5" ht="15.75" thickBot="1" x14ac:dyDescent="0.3">
      <c r="A80" s="100"/>
      <c r="B80" s="11" t="s">
        <v>120</v>
      </c>
      <c r="C80" s="100"/>
      <c r="D80" s="100"/>
      <c r="E80" s="100"/>
    </row>
    <row r="81" spans="1:5" ht="15.75" thickBot="1" x14ac:dyDescent="0.3">
      <c r="A81" s="100"/>
      <c r="B81" s="11" t="s">
        <v>121</v>
      </c>
      <c r="C81" s="100"/>
      <c r="D81" s="100"/>
      <c r="E81" s="100"/>
    </row>
    <row r="82" spans="1:5" ht="15.75" thickBot="1" x14ac:dyDescent="0.3">
      <c r="A82" s="100"/>
      <c r="B82" s="11" t="s">
        <v>122</v>
      </c>
      <c r="C82" s="101"/>
      <c r="D82" s="101"/>
      <c r="E82" s="101"/>
    </row>
    <row r="83" spans="1:5" ht="15.75" thickBot="1" x14ac:dyDescent="0.3">
      <c r="A83" s="100"/>
      <c r="B83" s="11" t="s">
        <v>123</v>
      </c>
      <c r="C83" s="11" t="s">
        <v>123</v>
      </c>
      <c r="D83" s="11" t="s">
        <v>123</v>
      </c>
      <c r="E83" s="11" t="s">
        <v>123</v>
      </c>
    </row>
    <row r="84" spans="1:5" ht="15.75" thickBot="1" x14ac:dyDescent="0.3">
      <c r="A84" s="101"/>
      <c r="B84" s="11" t="s">
        <v>124</v>
      </c>
      <c r="C84" s="11" t="s">
        <v>124</v>
      </c>
      <c r="D84" s="11" t="s">
        <v>124</v>
      </c>
      <c r="E84" s="21"/>
    </row>
    <row r="85" spans="1:5" ht="16.5" thickBot="1" x14ac:dyDescent="0.3">
      <c r="A85" s="99" t="s">
        <v>125</v>
      </c>
      <c r="B85" s="11" t="s">
        <v>126</v>
      </c>
      <c r="C85" s="28" t="s">
        <v>127</v>
      </c>
      <c r="D85" s="102" t="s">
        <v>128</v>
      </c>
      <c r="E85" s="102" t="s">
        <v>128</v>
      </c>
    </row>
    <row r="86" spans="1:5" ht="15.75" thickBot="1" x14ac:dyDescent="0.3">
      <c r="A86" s="100"/>
      <c r="B86" s="11" t="s">
        <v>129</v>
      </c>
      <c r="C86" s="40" t="s">
        <v>130</v>
      </c>
      <c r="D86" s="104"/>
      <c r="E86" s="104"/>
    </row>
    <row r="87" spans="1:5" ht="15.75" customHeight="1" thickBot="1" x14ac:dyDescent="0.3">
      <c r="A87" s="100"/>
      <c r="B87" s="29" t="s">
        <v>131</v>
      </c>
      <c r="C87" s="99" t="s">
        <v>132</v>
      </c>
      <c r="D87" s="102" t="s">
        <v>133</v>
      </c>
      <c r="E87" s="102" t="s">
        <v>133</v>
      </c>
    </row>
    <row r="88" spans="1:5" ht="15.75" thickBot="1" x14ac:dyDescent="0.3">
      <c r="A88" s="100"/>
      <c r="B88" s="29" t="s">
        <v>134</v>
      </c>
      <c r="C88" s="100"/>
      <c r="D88" s="103"/>
      <c r="E88" s="103"/>
    </row>
    <row r="89" spans="1:5" ht="15.75" thickBot="1" x14ac:dyDescent="0.3">
      <c r="A89" s="100"/>
      <c r="B89" s="29" t="s">
        <v>135</v>
      </c>
      <c r="C89" s="100"/>
      <c r="D89" s="103"/>
      <c r="E89" s="103"/>
    </row>
    <row r="90" spans="1:5" ht="15.75" thickBot="1" x14ac:dyDescent="0.3">
      <c r="A90" s="100"/>
      <c r="B90" s="29" t="s">
        <v>136</v>
      </c>
      <c r="C90" s="100"/>
      <c r="D90" s="103"/>
      <c r="E90" s="103"/>
    </row>
    <row r="91" spans="1:5" ht="15.75" thickBot="1" x14ac:dyDescent="0.3">
      <c r="A91" s="100"/>
      <c r="B91" s="29" t="s">
        <v>137</v>
      </c>
      <c r="C91" s="101"/>
      <c r="D91" s="104"/>
      <c r="E91" s="104"/>
    </row>
    <row r="92" spans="1:5" ht="15.75" thickBot="1" x14ac:dyDescent="0.3">
      <c r="A92" s="100"/>
      <c r="B92" s="11" t="s">
        <v>138</v>
      </c>
      <c r="C92" s="30" t="s">
        <v>139</v>
      </c>
      <c r="D92" s="102" t="s">
        <v>173</v>
      </c>
      <c r="E92" s="102" t="s">
        <v>173</v>
      </c>
    </row>
    <row r="93" spans="1:5" ht="15.75" thickBot="1" x14ac:dyDescent="0.3">
      <c r="A93" s="100"/>
      <c r="B93" s="11" t="s">
        <v>140</v>
      </c>
      <c r="C93" s="30" t="s">
        <v>141</v>
      </c>
      <c r="D93" s="103"/>
      <c r="E93" s="103"/>
    </row>
    <row r="94" spans="1:5" ht="15.75" thickBot="1" x14ac:dyDescent="0.3">
      <c r="A94" s="100"/>
      <c r="B94" s="11" t="s">
        <v>142</v>
      </c>
      <c r="C94" s="31"/>
      <c r="D94" s="103"/>
      <c r="E94" s="103"/>
    </row>
    <row r="95" spans="1:5" ht="15.75" thickBot="1" x14ac:dyDescent="0.3">
      <c r="A95" s="100"/>
      <c r="B95" s="11" t="s">
        <v>143</v>
      </c>
      <c r="C95" s="32"/>
      <c r="D95" s="104"/>
      <c r="E95" s="104"/>
    </row>
    <row r="96" spans="1:5" ht="15.75" thickBot="1" x14ac:dyDescent="0.3">
      <c r="A96" s="100"/>
      <c r="B96" s="11" t="s">
        <v>144</v>
      </c>
      <c r="C96" s="30" t="s">
        <v>145</v>
      </c>
      <c r="D96" s="102" t="s">
        <v>146</v>
      </c>
      <c r="E96" s="108"/>
    </row>
    <row r="97" spans="1:5" ht="30.75" thickBot="1" x14ac:dyDescent="0.3">
      <c r="A97" s="100"/>
      <c r="B97" s="11" t="s">
        <v>147</v>
      </c>
      <c r="C97" s="30" t="s">
        <v>148</v>
      </c>
      <c r="D97" s="103"/>
      <c r="E97" s="109"/>
    </row>
    <row r="98" spans="1:5" ht="15.75" thickBot="1" x14ac:dyDescent="0.3">
      <c r="A98" s="100"/>
      <c r="B98" s="11" t="s">
        <v>149</v>
      </c>
      <c r="C98" s="32"/>
      <c r="D98" s="104"/>
      <c r="E98" s="110"/>
    </row>
    <row r="99" spans="1:5" ht="15.75" thickBot="1" x14ac:dyDescent="0.3">
      <c r="A99" s="100"/>
      <c r="B99" s="11" t="s">
        <v>150</v>
      </c>
      <c r="C99" s="11" t="s">
        <v>151</v>
      </c>
      <c r="D99" s="40" t="s">
        <v>151</v>
      </c>
      <c r="E99" s="21"/>
    </row>
    <row r="100" spans="1:5" ht="15.75" thickBot="1" x14ac:dyDescent="0.3">
      <c r="A100" s="100"/>
      <c r="B100" s="11" t="s">
        <v>152</v>
      </c>
      <c r="C100" s="99" t="s">
        <v>153</v>
      </c>
      <c r="D100" s="102" t="s">
        <v>25</v>
      </c>
      <c r="E100" s="102" t="s">
        <v>25</v>
      </c>
    </row>
    <row r="101" spans="1:5" ht="15.75" thickBot="1" x14ac:dyDescent="0.3">
      <c r="A101" s="100"/>
      <c r="B101" s="11" t="s">
        <v>174</v>
      </c>
      <c r="C101" s="100"/>
      <c r="D101" s="103"/>
      <c r="E101" s="103"/>
    </row>
    <row r="102" spans="1:5" ht="15.75" thickBot="1" x14ac:dyDescent="0.3">
      <c r="A102" s="100"/>
      <c r="B102" s="11" t="s">
        <v>175</v>
      </c>
      <c r="C102" s="101"/>
      <c r="D102" s="104"/>
      <c r="E102" s="104"/>
    </row>
    <row r="103" spans="1:5" ht="15.75" thickBot="1" x14ac:dyDescent="0.3">
      <c r="A103" s="100"/>
      <c r="B103" s="11" t="s">
        <v>154</v>
      </c>
      <c r="C103" s="30" t="s">
        <v>155</v>
      </c>
      <c r="D103" s="102" t="s">
        <v>16</v>
      </c>
      <c r="E103" s="102" t="s">
        <v>16</v>
      </c>
    </row>
    <row r="104" spans="1:5" ht="30.75" thickBot="1" x14ac:dyDescent="0.3">
      <c r="A104" s="100"/>
      <c r="B104" s="11" t="s">
        <v>156</v>
      </c>
      <c r="C104" s="30" t="s">
        <v>157</v>
      </c>
      <c r="D104" s="103"/>
      <c r="E104" s="103"/>
    </row>
    <row r="105" spans="1:5" ht="30.75" thickBot="1" x14ac:dyDescent="0.3">
      <c r="A105" s="100"/>
      <c r="B105" s="11" t="s">
        <v>158</v>
      </c>
      <c r="C105" s="32"/>
      <c r="D105" s="104"/>
      <c r="E105" s="104"/>
    </row>
    <row r="106" spans="1:5" ht="15.75" thickBot="1" x14ac:dyDescent="0.3">
      <c r="A106" s="100"/>
      <c r="B106" s="11" t="s">
        <v>176</v>
      </c>
      <c r="C106" s="11" t="s">
        <v>177</v>
      </c>
      <c r="D106" s="41" t="s">
        <v>176</v>
      </c>
      <c r="E106" s="14"/>
    </row>
    <row r="107" spans="1:5" ht="30.75" thickBot="1" x14ac:dyDescent="0.3">
      <c r="A107" s="100"/>
      <c r="B107" s="11" t="s">
        <v>159</v>
      </c>
      <c r="C107" s="11" t="s">
        <v>159</v>
      </c>
      <c r="D107" s="33" t="s">
        <v>15</v>
      </c>
      <c r="E107" s="33" t="s">
        <v>15</v>
      </c>
    </row>
    <row r="108" spans="1:5" ht="15.75" thickBot="1" x14ac:dyDescent="0.3">
      <c r="A108" s="100"/>
      <c r="B108" s="11" t="s">
        <v>160</v>
      </c>
      <c r="C108" s="11" t="s">
        <v>160</v>
      </c>
      <c r="D108" s="21"/>
      <c r="E108" s="17"/>
    </row>
    <row r="109" spans="1:5" ht="15.75" thickBot="1" x14ac:dyDescent="0.3">
      <c r="A109" s="100"/>
      <c r="B109" s="11" t="s">
        <v>161</v>
      </c>
      <c r="C109" s="11" t="s">
        <v>24</v>
      </c>
      <c r="D109" s="34" t="s">
        <v>24</v>
      </c>
      <c r="E109" s="34" t="s">
        <v>24</v>
      </c>
    </row>
    <row r="110" spans="1:5" ht="15.75" thickBot="1" x14ac:dyDescent="0.3">
      <c r="A110" s="100"/>
      <c r="B110" s="35" t="s">
        <v>162</v>
      </c>
      <c r="C110" s="35" t="s">
        <v>162</v>
      </c>
      <c r="D110" s="35" t="s">
        <v>162</v>
      </c>
      <c r="E110" s="17"/>
    </row>
    <row r="111" spans="1:5" ht="15.75" thickBot="1" x14ac:dyDescent="0.3">
      <c r="A111" s="100"/>
      <c r="B111" s="35" t="s">
        <v>163</v>
      </c>
      <c r="C111" s="35" t="s">
        <v>163</v>
      </c>
      <c r="D111" s="35" t="s">
        <v>163</v>
      </c>
      <c r="E111" s="21"/>
    </row>
    <row r="112" spans="1:5" ht="15.75" thickBot="1" x14ac:dyDescent="0.3">
      <c r="A112" s="101"/>
      <c r="B112" s="11" t="s">
        <v>164</v>
      </c>
      <c r="C112" s="11" t="s">
        <v>165</v>
      </c>
      <c r="D112" s="34" t="s">
        <v>20</v>
      </c>
      <c r="E112" s="34" t="s">
        <v>20</v>
      </c>
    </row>
  </sheetData>
  <mergeCells count="33">
    <mergeCell ref="E73:E75"/>
    <mergeCell ref="C76:C82"/>
    <mergeCell ref="D76:D82"/>
    <mergeCell ref="E76:E82"/>
    <mergeCell ref="D103:D105"/>
    <mergeCell ref="E103:E105"/>
    <mergeCell ref="D92:D95"/>
    <mergeCell ref="E92:E95"/>
    <mergeCell ref="D96:D98"/>
    <mergeCell ref="E96:E98"/>
    <mergeCell ref="A85:A112"/>
    <mergeCell ref="D85:D86"/>
    <mergeCell ref="E85:E86"/>
    <mergeCell ref="C87:C91"/>
    <mergeCell ref="D87:D91"/>
    <mergeCell ref="E87:E91"/>
    <mergeCell ref="C100:C102"/>
    <mergeCell ref="D100:D102"/>
    <mergeCell ref="E100:E102"/>
    <mergeCell ref="A43:A55"/>
    <mergeCell ref="A56:A69"/>
    <mergeCell ref="A70:A84"/>
    <mergeCell ref="C70:C72"/>
    <mergeCell ref="D70:D72"/>
    <mergeCell ref="C73:C75"/>
    <mergeCell ref="D73:D75"/>
    <mergeCell ref="A8:A42"/>
    <mergeCell ref="C8:C24"/>
    <mergeCell ref="D8:D24"/>
    <mergeCell ref="E8:E24"/>
    <mergeCell ref="C37:C42"/>
    <mergeCell ref="D37:D42"/>
    <mergeCell ref="E37:E42"/>
  </mergeCells>
  <hyperlinks>
    <hyperlink ref="A4" r:id="rId1" display="https://clinicaltrialsgov/ct2/show/NCT01848444"/>
  </hyperlinks>
  <pageMargins left="0.7" right="0.7" top="0.75" bottom="0.75" header="0.3" footer="0.3"/>
  <pageSetup paperSize="9" orientation="portrait"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workbookViewId="0"/>
  </sheetViews>
  <sheetFormatPr baseColWidth="10" defaultColWidth="10.85546875" defaultRowHeight="15.75" x14ac:dyDescent="0.25"/>
  <cols>
    <col min="1" max="1" width="32.42578125" style="42" customWidth="1"/>
    <col min="2" max="3" width="24.140625" style="42" bestFit="1" customWidth="1"/>
    <col min="4" max="4" width="16.42578125" style="42" customWidth="1"/>
    <col min="5" max="5" width="16.140625" style="42" customWidth="1"/>
    <col min="6" max="6" width="15.7109375" style="42" customWidth="1"/>
    <col min="7" max="7" width="16.85546875" style="42" customWidth="1"/>
    <col min="8" max="8" width="16.42578125" style="42" customWidth="1"/>
    <col min="9" max="9" width="15.7109375" style="42" customWidth="1"/>
    <col min="10" max="10" width="17.28515625" style="42" customWidth="1"/>
    <col min="11" max="11" width="23.42578125" style="42" customWidth="1"/>
    <col min="12" max="12" width="10.85546875" style="42"/>
    <col min="13" max="13" width="27.28515625" style="42" customWidth="1"/>
    <col min="14" max="14" width="18.42578125" style="42" customWidth="1"/>
    <col min="15" max="15" width="25.28515625" style="42" customWidth="1"/>
    <col min="16" max="16384" width="10.85546875" style="42"/>
  </cols>
  <sheetData>
    <row r="1" spans="1:23" x14ac:dyDescent="0.25">
      <c r="A1" s="5" t="s">
        <v>224</v>
      </c>
    </row>
    <row r="3" spans="1:23" ht="45" x14ac:dyDescent="0.25">
      <c r="A3" s="55" t="s">
        <v>178</v>
      </c>
      <c r="B3" s="55" t="s">
        <v>179</v>
      </c>
      <c r="C3" s="55" t="s">
        <v>194</v>
      </c>
      <c r="D3" s="55" t="s">
        <v>195</v>
      </c>
      <c r="E3" s="55" t="s">
        <v>196</v>
      </c>
      <c r="F3" s="55" t="s">
        <v>197</v>
      </c>
      <c r="G3" s="55" t="s">
        <v>199</v>
      </c>
      <c r="H3" s="55" t="s">
        <v>200</v>
      </c>
      <c r="I3" s="55" t="s">
        <v>201</v>
      </c>
      <c r="J3" s="60" t="s">
        <v>202</v>
      </c>
      <c r="K3" s="60" t="s">
        <v>198</v>
      </c>
      <c r="L3" s="44"/>
      <c r="M3" s="43"/>
      <c r="N3" s="45"/>
    </row>
    <row r="4" spans="1:23" x14ac:dyDescent="0.25">
      <c r="A4" s="71" t="s">
        <v>203</v>
      </c>
      <c r="B4" s="61">
        <f>302+775</f>
        <v>1077</v>
      </c>
      <c r="C4" s="61">
        <f>32+49</f>
        <v>81</v>
      </c>
      <c r="D4" s="61">
        <f>3+26</f>
        <v>29</v>
      </c>
      <c r="E4" s="61">
        <f>22+111</f>
        <v>133</v>
      </c>
      <c r="F4" s="61">
        <f>1+9</f>
        <v>10</v>
      </c>
      <c r="G4" s="61">
        <f>26+106</f>
        <v>132</v>
      </c>
      <c r="H4" s="61">
        <f>4+18</f>
        <v>22</v>
      </c>
      <c r="I4" s="62">
        <f>50+150</f>
        <v>200</v>
      </c>
      <c r="J4" s="63">
        <f t="shared" ref="J4:J20" si="0">SUM(C4:I4)</f>
        <v>607</v>
      </c>
      <c r="K4" s="64">
        <f t="shared" ref="K4:K20" si="1">J4/B4*100</f>
        <v>56.360259981429891</v>
      </c>
      <c r="L4" s="47"/>
      <c r="M4" s="46"/>
      <c r="N4" s="48"/>
    </row>
    <row r="5" spans="1:23" x14ac:dyDescent="0.25">
      <c r="A5" s="71" t="s">
        <v>180</v>
      </c>
      <c r="B5" s="61">
        <v>10040</v>
      </c>
      <c r="C5" s="61">
        <v>348</v>
      </c>
      <c r="D5" s="61">
        <v>285</v>
      </c>
      <c r="E5" s="61">
        <v>516</v>
      </c>
      <c r="F5" s="61">
        <v>46</v>
      </c>
      <c r="G5" s="61">
        <v>676</v>
      </c>
      <c r="H5" s="61">
        <v>604</v>
      </c>
      <c r="I5" s="62">
        <v>2199</v>
      </c>
      <c r="J5" s="63">
        <f t="shared" si="0"/>
        <v>4674</v>
      </c>
      <c r="K5" s="64">
        <f t="shared" si="1"/>
        <v>46.553784860557769</v>
      </c>
      <c r="L5" s="47"/>
      <c r="M5" s="46"/>
      <c r="N5" s="48"/>
    </row>
    <row r="6" spans="1:23" x14ac:dyDescent="0.25">
      <c r="A6" s="71" t="s">
        <v>181</v>
      </c>
      <c r="B6" s="61">
        <v>573</v>
      </c>
      <c r="C6" s="61">
        <v>48</v>
      </c>
      <c r="D6" s="61">
        <v>33</v>
      </c>
      <c r="E6" s="61">
        <v>24</v>
      </c>
      <c r="F6" s="61">
        <v>19</v>
      </c>
      <c r="G6" s="61">
        <v>88</v>
      </c>
      <c r="H6" s="61">
        <v>10</v>
      </c>
      <c r="I6" s="62">
        <v>90</v>
      </c>
      <c r="J6" s="63">
        <f t="shared" si="0"/>
        <v>312</v>
      </c>
      <c r="K6" s="64">
        <f t="shared" si="1"/>
        <v>54.450261780104711</v>
      </c>
      <c r="L6" s="47"/>
      <c r="M6" s="46"/>
      <c r="N6" s="48"/>
    </row>
    <row r="7" spans="1:23" x14ac:dyDescent="0.25">
      <c r="A7" s="71" t="s">
        <v>182</v>
      </c>
      <c r="B7" s="61">
        <v>2552</v>
      </c>
      <c r="C7" s="61">
        <v>111</v>
      </c>
      <c r="D7" s="61">
        <v>74</v>
      </c>
      <c r="E7" s="61">
        <v>187</v>
      </c>
      <c r="F7" s="61">
        <v>56</v>
      </c>
      <c r="G7" s="61">
        <v>436</v>
      </c>
      <c r="H7" s="61">
        <v>69</v>
      </c>
      <c r="I7" s="62">
        <v>27</v>
      </c>
      <c r="J7" s="63">
        <f t="shared" si="0"/>
        <v>960</v>
      </c>
      <c r="K7" s="64">
        <f t="shared" si="1"/>
        <v>37.61755485893417</v>
      </c>
      <c r="L7" s="47"/>
      <c r="M7" s="46"/>
      <c r="N7" s="48"/>
    </row>
    <row r="8" spans="1:23" x14ac:dyDescent="0.25">
      <c r="A8" s="71" t="s">
        <v>183</v>
      </c>
      <c r="B8" s="61">
        <v>7397</v>
      </c>
      <c r="C8" s="61">
        <v>692</v>
      </c>
      <c r="D8" s="61">
        <v>547</v>
      </c>
      <c r="E8" s="61">
        <v>345</v>
      </c>
      <c r="F8" s="61">
        <v>234</v>
      </c>
      <c r="G8" s="61">
        <v>1207</v>
      </c>
      <c r="H8" s="61">
        <v>294</v>
      </c>
      <c r="I8" s="62">
        <v>1771</v>
      </c>
      <c r="J8" s="63">
        <f t="shared" si="0"/>
        <v>5090</v>
      </c>
      <c r="K8" s="64">
        <f t="shared" si="1"/>
        <v>68.811680410977431</v>
      </c>
      <c r="L8" s="47"/>
      <c r="M8" s="46"/>
      <c r="N8" s="48"/>
    </row>
    <row r="9" spans="1:23" x14ac:dyDescent="0.25">
      <c r="A9" s="71" t="s">
        <v>184</v>
      </c>
      <c r="B9" s="61">
        <v>302</v>
      </c>
      <c r="C9" s="61">
        <v>14</v>
      </c>
      <c r="D9" s="61">
        <v>10</v>
      </c>
      <c r="E9" s="61">
        <v>25</v>
      </c>
      <c r="F9" s="61">
        <v>10</v>
      </c>
      <c r="G9" s="61">
        <v>55</v>
      </c>
      <c r="H9" s="61">
        <v>5</v>
      </c>
      <c r="I9" s="62">
        <v>60</v>
      </c>
      <c r="J9" s="63">
        <f t="shared" si="0"/>
        <v>179</v>
      </c>
      <c r="K9" s="64">
        <f t="shared" si="1"/>
        <v>59.271523178807954</v>
      </c>
      <c r="L9" s="47"/>
      <c r="M9" s="46"/>
      <c r="N9" s="48"/>
    </row>
    <row r="10" spans="1:23" x14ac:dyDescent="0.25">
      <c r="A10" s="71" t="s">
        <v>204</v>
      </c>
      <c r="B10" s="61">
        <v>826</v>
      </c>
      <c r="C10" s="61">
        <v>106</v>
      </c>
      <c r="D10" s="61">
        <v>49</v>
      </c>
      <c r="E10" s="61">
        <v>28</v>
      </c>
      <c r="F10" s="61">
        <v>56</v>
      </c>
      <c r="G10" s="61">
        <v>146</v>
      </c>
      <c r="H10" s="61">
        <v>28</v>
      </c>
      <c r="I10" s="62">
        <v>191</v>
      </c>
      <c r="J10" s="63">
        <f t="shared" si="0"/>
        <v>604</v>
      </c>
      <c r="K10" s="64">
        <f t="shared" si="1"/>
        <v>73.123486682808718</v>
      </c>
      <c r="L10" s="47"/>
      <c r="M10" s="46"/>
      <c r="N10" s="48"/>
    </row>
    <row r="11" spans="1:23" x14ac:dyDescent="0.25">
      <c r="A11" s="71" t="s">
        <v>185</v>
      </c>
      <c r="B11" s="61">
        <v>1398</v>
      </c>
      <c r="C11" s="61">
        <v>94</v>
      </c>
      <c r="D11" s="61">
        <v>52</v>
      </c>
      <c r="E11" s="61">
        <v>154</v>
      </c>
      <c r="F11" s="61">
        <v>25</v>
      </c>
      <c r="G11" s="61">
        <v>191</v>
      </c>
      <c r="H11" s="61">
        <v>28</v>
      </c>
      <c r="I11" s="62">
        <v>240</v>
      </c>
      <c r="J11" s="63">
        <f t="shared" si="0"/>
        <v>784</v>
      </c>
      <c r="K11" s="64">
        <f t="shared" si="1"/>
        <v>56.080114449213156</v>
      </c>
      <c r="L11" s="47"/>
      <c r="M11" s="46"/>
      <c r="N11" s="48"/>
    </row>
    <row r="12" spans="1:23" x14ac:dyDescent="0.25">
      <c r="A12" s="71" t="s">
        <v>186</v>
      </c>
      <c r="B12" s="61">
        <v>9234</v>
      </c>
      <c r="C12" s="61">
        <v>235</v>
      </c>
      <c r="D12" s="61">
        <v>429</v>
      </c>
      <c r="E12" s="61">
        <v>1236</v>
      </c>
      <c r="F12" s="61">
        <v>60</v>
      </c>
      <c r="G12" s="61">
        <v>1018</v>
      </c>
      <c r="H12" s="61">
        <v>38</v>
      </c>
      <c r="I12" s="62">
        <v>1925</v>
      </c>
      <c r="J12" s="63">
        <f t="shared" si="0"/>
        <v>4941</v>
      </c>
      <c r="K12" s="64">
        <f t="shared" si="1"/>
        <v>53.508771929824562</v>
      </c>
      <c r="L12" s="47"/>
      <c r="M12" s="46"/>
      <c r="N12" s="48"/>
    </row>
    <row r="13" spans="1:23" x14ac:dyDescent="0.25">
      <c r="A13" s="71" t="s">
        <v>187</v>
      </c>
      <c r="B13" s="61">
        <v>2931</v>
      </c>
      <c r="C13" s="61">
        <v>76</v>
      </c>
      <c r="D13" s="61">
        <v>112</v>
      </c>
      <c r="E13" s="61">
        <v>1082</v>
      </c>
      <c r="F13" s="61">
        <v>33</v>
      </c>
      <c r="G13" s="61">
        <v>679</v>
      </c>
      <c r="H13" s="61">
        <v>8</v>
      </c>
      <c r="I13" s="62">
        <v>863</v>
      </c>
      <c r="J13" s="63">
        <f t="shared" si="0"/>
        <v>2853</v>
      </c>
      <c r="K13" s="64">
        <f t="shared" si="1"/>
        <v>97.338792221084958</v>
      </c>
      <c r="L13" s="47"/>
      <c r="M13" s="46"/>
      <c r="N13" s="48"/>
    </row>
    <row r="14" spans="1:23" x14ac:dyDescent="0.25">
      <c r="A14" s="71" t="s">
        <v>24</v>
      </c>
      <c r="B14" s="61">
        <v>231</v>
      </c>
      <c r="C14" s="61">
        <v>34</v>
      </c>
      <c r="D14" s="61">
        <v>7</v>
      </c>
      <c r="E14" s="61">
        <v>11</v>
      </c>
      <c r="F14" s="61">
        <v>12</v>
      </c>
      <c r="G14" s="61">
        <v>52</v>
      </c>
      <c r="H14" s="61">
        <v>9</v>
      </c>
      <c r="I14" s="62">
        <v>42</v>
      </c>
      <c r="J14" s="63">
        <f t="shared" si="0"/>
        <v>167</v>
      </c>
      <c r="K14" s="64">
        <f t="shared" si="1"/>
        <v>72.294372294372295</v>
      </c>
      <c r="L14" s="47"/>
      <c r="M14" s="46"/>
      <c r="N14" s="50"/>
      <c r="P14" s="49"/>
      <c r="Q14" s="49"/>
      <c r="R14" s="49"/>
      <c r="S14" s="49"/>
      <c r="T14" s="49"/>
      <c r="U14" s="49"/>
      <c r="V14" s="49"/>
      <c r="W14" s="49"/>
    </row>
    <row r="15" spans="1:23" x14ac:dyDescent="0.25">
      <c r="A15" s="71" t="s">
        <v>188</v>
      </c>
      <c r="B15" s="61">
        <v>72</v>
      </c>
      <c r="C15" s="61">
        <v>6</v>
      </c>
      <c r="D15" s="61">
        <v>2</v>
      </c>
      <c r="E15" s="61">
        <v>1</v>
      </c>
      <c r="F15" s="61">
        <v>5</v>
      </c>
      <c r="G15" s="61">
        <v>10</v>
      </c>
      <c r="H15" s="61">
        <v>4</v>
      </c>
      <c r="I15" s="62">
        <v>9</v>
      </c>
      <c r="J15" s="63">
        <f t="shared" si="0"/>
        <v>37</v>
      </c>
      <c r="K15" s="64">
        <f t="shared" si="1"/>
        <v>51.388888888888886</v>
      </c>
      <c r="L15" s="47"/>
      <c r="M15" s="46"/>
      <c r="N15" s="48"/>
    </row>
    <row r="16" spans="1:23" x14ac:dyDescent="0.25">
      <c r="A16" s="71" t="s">
        <v>189</v>
      </c>
      <c r="B16" s="61">
        <v>1778</v>
      </c>
      <c r="C16" s="61">
        <v>45</v>
      </c>
      <c r="D16" s="61">
        <v>53</v>
      </c>
      <c r="E16" s="61">
        <v>196</v>
      </c>
      <c r="F16" s="61">
        <v>5</v>
      </c>
      <c r="G16" s="61">
        <v>45</v>
      </c>
      <c r="H16" s="61">
        <v>3</v>
      </c>
      <c r="I16" s="62">
        <v>442</v>
      </c>
      <c r="J16" s="63">
        <f t="shared" si="0"/>
        <v>789</v>
      </c>
      <c r="K16" s="64">
        <f t="shared" si="1"/>
        <v>44.37570303712036</v>
      </c>
      <c r="L16" s="47"/>
      <c r="M16" s="51"/>
      <c r="N16" s="48"/>
    </row>
    <row r="17" spans="1:23" x14ac:dyDescent="0.25">
      <c r="A17" s="71" t="s">
        <v>190</v>
      </c>
      <c r="B17" s="61">
        <v>1180</v>
      </c>
      <c r="C17" s="61">
        <v>101</v>
      </c>
      <c r="D17" s="61">
        <v>41</v>
      </c>
      <c r="E17" s="61">
        <v>123</v>
      </c>
      <c r="F17" s="61">
        <v>146</v>
      </c>
      <c r="G17" s="61">
        <v>286</v>
      </c>
      <c r="H17" s="61">
        <v>12</v>
      </c>
      <c r="I17" s="62">
        <v>327</v>
      </c>
      <c r="J17" s="63">
        <f t="shared" si="0"/>
        <v>1036</v>
      </c>
      <c r="K17" s="64">
        <f t="shared" si="1"/>
        <v>87.79661016949153</v>
      </c>
      <c r="L17" s="47"/>
      <c r="M17" s="46"/>
      <c r="N17" s="48"/>
    </row>
    <row r="18" spans="1:23" x14ac:dyDescent="0.25">
      <c r="A18" s="72" t="s">
        <v>191</v>
      </c>
      <c r="B18" s="61">
        <v>1539</v>
      </c>
      <c r="C18" s="61">
        <v>88</v>
      </c>
      <c r="D18" s="61">
        <v>46</v>
      </c>
      <c r="E18" s="61">
        <v>184</v>
      </c>
      <c r="F18" s="61">
        <v>222</v>
      </c>
      <c r="G18" s="61">
        <v>380</v>
      </c>
      <c r="H18" s="61">
        <v>4</v>
      </c>
      <c r="I18" s="62">
        <v>473</v>
      </c>
      <c r="J18" s="63">
        <f t="shared" si="0"/>
        <v>1397</v>
      </c>
      <c r="K18" s="64">
        <f t="shared" si="1"/>
        <v>90.773229369720596</v>
      </c>
    </row>
    <row r="19" spans="1:23" x14ac:dyDescent="0.25">
      <c r="A19" s="73" t="s">
        <v>192</v>
      </c>
      <c r="B19" s="65">
        <v>6554</v>
      </c>
      <c r="C19" s="65">
        <v>568</v>
      </c>
      <c r="D19" s="65">
        <v>297</v>
      </c>
      <c r="E19" s="65">
        <v>487</v>
      </c>
      <c r="F19" s="65">
        <v>380</v>
      </c>
      <c r="G19" s="65">
        <v>1354</v>
      </c>
      <c r="H19" s="65">
        <v>147</v>
      </c>
      <c r="I19" s="66">
        <v>1629</v>
      </c>
      <c r="J19" s="67">
        <f t="shared" si="0"/>
        <v>4862</v>
      </c>
      <c r="K19" s="68">
        <f t="shared" si="1"/>
        <v>74.183704607873054</v>
      </c>
    </row>
    <row r="20" spans="1:23" x14ac:dyDescent="0.25">
      <c r="A20" s="69" t="s">
        <v>193</v>
      </c>
      <c r="B20" s="70">
        <f t="shared" ref="B20:I20" si="2">SUM(B4:B19)</f>
        <v>47684</v>
      </c>
      <c r="C20" s="70">
        <f t="shared" si="2"/>
        <v>2647</v>
      </c>
      <c r="D20" s="70">
        <f t="shared" si="2"/>
        <v>2066</v>
      </c>
      <c r="E20" s="70">
        <f t="shared" si="2"/>
        <v>4732</v>
      </c>
      <c r="F20" s="70">
        <f t="shared" si="2"/>
        <v>1319</v>
      </c>
      <c r="G20" s="70">
        <f t="shared" si="2"/>
        <v>6755</v>
      </c>
      <c r="H20" s="70">
        <f t="shared" si="2"/>
        <v>1285</v>
      </c>
      <c r="I20" s="70">
        <f t="shared" si="2"/>
        <v>10488</v>
      </c>
      <c r="J20" s="70">
        <f t="shared" si="0"/>
        <v>29292</v>
      </c>
      <c r="K20" s="68">
        <f t="shared" si="1"/>
        <v>61.429410284372125</v>
      </c>
    </row>
    <row r="22" spans="1:23" x14ac:dyDescent="0.25">
      <c r="A22" s="46"/>
      <c r="M22" s="43"/>
      <c r="N22" s="52"/>
    </row>
    <row r="23" spans="1:23" x14ac:dyDescent="0.25">
      <c r="M23" s="46"/>
      <c r="N23" s="53"/>
    </row>
    <row r="24" spans="1:23" x14ac:dyDescent="0.25">
      <c r="M24" s="46"/>
      <c r="N24" s="54"/>
    </row>
    <row r="25" spans="1:23" x14ac:dyDescent="0.25">
      <c r="M25" s="46"/>
      <c r="N25" s="54"/>
    </row>
    <row r="26" spans="1:23" x14ac:dyDescent="0.25">
      <c r="M26" s="46"/>
      <c r="N26" s="54"/>
    </row>
    <row r="27" spans="1:23" x14ac:dyDescent="0.25">
      <c r="M27" s="46"/>
      <c r="N27" s="54"/>
    </row>
    <row r="28" spans="1:23" x14ac:dyDescent="0.25">
      <c r="K28"/>
      <c r="L28"/>
      <c r="M28"/>
      <c r="N28"/>
      <c r="O28"/>
      <c r="P28"/>
      <c r="Q28"/>
    </row>
    <row r="29" spans="1:23" x14ac:dyDescent="0.25">
      <c r="M29" s="46"/>
      <c r="N29" s="54"/>
    </row>
    <row r="30" spans="1:23" x14ac:dyDescent="0.25">
      <c r="M30" s="46"/>
      <c r="N30" s="54"/>
    </row>
    <row r="31" spans="1:23" x14ac:dyDescent="0.25">
      <c r="M31" s="46"/>
      <c r="N31" s="54"/>
    </row>
    <row r="32" spans="1:23" s="49" customFormat="1" x14ac:dyDescent="0.25">
      <c r="A32" s="42"/>
      <c r="B32" s="42"/>
      <c r="C32" s="42"/>
      <c r="D32" s="42"/>
      <c r="E32" s="42"/>
      <c r="F32" s="42"/>
      <c r="G32" s="42"/>
      <c r="H32" s="42"/>
      <c r="I32" s="42"/>
      <c r="J32" s="42"/>
      <c r="L32" s="42"/>
      <c r="M32" s="46"/>
      <c r="N32" s="54"/>
      <c r="O32" s="42"/>
      <c r="P32" s="42"/>
      <c r="Q32" s="42"/>
      <c r="R32" s="42"/>
      <c r="S32" s="42"/>
      <c r="T32" s="42"/>
      <c r="U32" s="42"/>
      <c r="V32" s="42"/>
      <c r="W32" s="42"/>
    </row>
    <row r="33" spans="4:17" x14ac:dyDescent="0.25">
      <c r="M33" s="46"/>
      <c r="N33" s="54"/>
    </row>
    <row r="34" spans="4:17" x14ac:dyDescent="0.25">
      <c r="M34" s="46"/>
      <c r="N34" s="54"/>
    </row>
    <row r="35" spans="4:17" x14ac:dyDescent="0.25">
      <c r="M35" s="51"/>
      <c r="N35" s="54"/>
    </row>
    <row r="36" spans="4:17" x14ac:dyDescent="0.25">
      <c r="D36" s="57"/>
      <c r="E36" s="57"/>
      <c r="F36" s="57"/>
      <c r="G36" s="57"/>
      <c r="H36" s="57"/>
      <c r="I36" s="57"/>
      <c r="J36" s="57"/>
      <c r="L36" s="57"/>
      <c r="M36" s="58"/>
      <c r="N36" s="59"/>
      <c r="O36" s="57"/>
      <c r="P36" s="57"/>
      <c r="Q36" s="57"/>
    </row>
    <row r="37" spans="4:17" x14ac:dyDescent="0.25">
      <c r="D37" s="56"/>
      <c r="E37" s="56"/>
      <c r="F37" s="56"/>
      <c r="G37" s="56"/>
      <c r="H37" s="56"/>
      <c r="I37" s="56"/>
      <c r="J37" s="56"/>
      <c r="K37" s="57"/>
      <c r="L37" s="57"/>
      <c r="M37" s="57"/>
      <c r="N37" s="57"/>
      <c r="O37" s="57"/>
      <c r="P37" s="57"/>
      <c r="Q37" s="57"/>
    </row>
    <row r="38" spans="4:17" x14ac:dyDescent="0.25">
      <c r="D38" s="57"/>
      <c r="E38" s="57"/>
      <c r="F38" s="57"/>
      <c r="G38" s="57"/>
      <c r="H38" s="57"/>
      <c r="I38" s="57"/>
      <c r="J38" s="57"/>
      <c r="K38" s="57"/>
      <c r="L38" s="57"/>
      <c r="M38" s="57"/>
      <c r="N38" s="57"/>
      <c r="O38" s="57"/>
      <c r="P38" s="57"/>
      <c r="Q38" s="57"/>
    </row>
    <row r="39" spans="4:17" x14ac:dyDescent="0.25">
      <c r="D39" s="57"/>
      <c r="E39" s="57"/>
      <c r="F39" s="57"/>
      <c r="G39" s="57"/>
      <c r="H39" s="57"/>
      <c r="I39" s="57"/>
      <c r="J39" s="57"/>
      <c r="K39" s="57"/>
      <c r="L39" s="57"/>
      <c r="M39" s="57"/>
      <c r="N39" s="57"/>
      <c r="O39" s="57"/>
      <c r="P39" s="57"/>
      <c r="Q39" s="57"/>
    </row>
    <row r="40" spans="4:17" x14ac:dyDescent="0.25">
      <c r="D40" s="57"/>
      <c r="E40" s="57"/>
      <c r="F40" s="57"/>
      <c r="G40" s="57"/>
      <c r="H40" s="57"/>
      <c r="I40" s="57"/>
      <c r="J40" s="57"/>
      <c r="K40" s="57"/>
      <c r="L40" s="57"/>
      <c r="M40" s="57"/>
      <c r="N40" s="57"/>
      <c r="O40" s="57"/>
      <c r="P40" s="57"/>
      <c r="Q40" s="57"/>
    </row>
    <row r="41" spans="4:17" x14ac:dyDescent="0.25">
      <c r="D41" s="57"/>
      <c r="E41" s="57"/>
      <c r="F41" s="57"/>
      <c r="G41" s="57"/>
      <c r="H41" s="57"/>
      <c r="I41" s="57"/>
      <c r="J41" s="57"/>
      <c r="K41" s="57"/>
      <c r="L41" s="57"/>
      <c r="M41" s="57"/>
      <c r="N41" s="57"/>
      <c r="O41" s="57"/>
      <c r="P41" s="57"/>
      <c r="Q41" s="57"/>
    </row>
    <row r="62" spans="1:13" x14ac:dyDescent="0.25">
      <c r="A62" s="46"/>
      <c r="M62" s="43"/>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activeCell="A2" sqref="A2"/>
    </sheetView>
  </sheetViews>
  <sheetFormatPr baseColWidth="10" defaultColWidth="9.140625" defaultRowHeight="15" x14ac:dyDescent="0.25"/>
  <cols>
    <col min="1" max="1" width="37.5703125" customWidth="1"/>
    <col min="2" max="2" width="10.5703125" customWidth="1"/>
    <col min="3" max="3" width="10.28515625" customWidth="1"/>
    <col min="4" max="4" width="13.85546875" customWidth="1"/>
    <col min="5" max="5" width="10.140625" customWidth="1"/>
    <col min="6" max="7" width="10.7109375" customWidth="1"/>
    <col min="8" max="8" width="10.42578125" customWidth="1"/>
  </cols>
  <sheetData>
    <row r="1" spans="1:17" s="42" customFormat="1" ht="15.75" x14ac:dyDescent="0.25">
      <c r="A1" s="5" t="s">
        <v>229</v>
      </c>
      <c r="B1" s="56"/>
      <c r="C1" s="56"/>
      <c r="D1" s="57"/>
      <c r="E1" s="57"/>
      <c r="F1" s="57"/>
      <c r="G1" s="57"/>
      <c r="H1" s="57"/>
      <c r="I1" s="57"/>
      <c r="J1" s="57"/>
      <c r="K1" s="57"/>
      <c r="L1" s="57"/>
      <c r="M1" s="57"/>
      <c r="N1" s="57"/>
      <c r="O1" s="57"/>
      <c r="P1" s="57"/>
      <c r="Q1" s="57"/>
    </row>
    <row r="2" spans="1:17" s="42" customFormat="1" ht="15.75" x14ac:dyDescent="0.25">
      <c r="A2" s="82"/>
      <c r="B2" s="56"/>
      <c r="C2" s="56"/>
      <c r="D2" s="57"/>
      <c r="E2" s="57"/>
      <c r="F2" s="57"/>
      <c r="G2" s="57"/>
      <c r="H2" s="57"/>
      <c r="I2" s="57"/>
      <c r="J2" s="57"/>
      <c r="K2" s="57"/>
      <c r="L2" s="57"/>
      <c r="M2" s="57"/>
      <c r="N2" s="57"/>
      <c r="O2" s="57"/>
      <c r="P2" s="57"/>
      <c r="Q2" s="57"/>
    </row>
    <row r="3" spans="1:17" s="42" customFormat="1" ht="90" x14ac:dyDescent="0.25">
      <c r="A3" s="55" t="s">
        <v>178</v>
      </c>
      <c r="B3" s="55" t="s">
        <v>197</v>
      </c>
      <c r="C3" s="55" t="s">
        <v>196</v>
      </c>
      <c r="D3" s="55" t="s">
        <v>199</v>
      </c>
      <c r="E3" s="55" t="s">
        <v>194</v>
      </c>
      <c r="F3" s="55" t="s">
        <v>195</v>
      </c>
      <c r="G3" s="55" t="s">
        <v>200</v>
      </c>
      <c r="H3" s="55" t="s">
        <v>201</v>
      </c>
      <c r="I3" s="57"/>
      <c r="J3" s="57"/>
      <c r="K3" s="57"/>
      <c r="L3" s="57"/>
      <c r="M3" s="57"/>
      <c r="N3" s="57"/>
      <c r="O3" s="57"/>
      <c r="P3" s="57"/>
      <c r="Q3" s="57"/>
    </row>
    <row r="4" spans="1:17" s="42" customFormat="1" ht="15.75" x14ac:dyDescent="0.25">
      <c r="A4" s="75" t="s">
        <v>203</v>
      </c>
      <c r="B4" s="78">
        <f>'Excel Table S2'!F4/'Excel Table S2'!J4*100</f>
        <v>1.6474464579901154</v>
      </c>
      <c r="C4" s="78">
        <f>'Excel Table S2'!E4/'Excel Table S2'!J4*100</f>
        <v>21.911037891268535</v>
      </c>
      <c r="D4" s="80">
        <f>'Excel Table S2'!G4/'Excel Table S2'!J4*100</f>
        <v>21.746293245469523</v>
      </c>
      <c r="E4" s="80">
        <f>'Excel Table S2'!C4/'Excel Table S2'!K4</f>
        <v>1.4371828665568371</v>
      </c>
      <c r="F4" s="80">
        <f>'Excel Table S2'!D4/'Excel Table S2'!J4*100</f>
        <v>4.7775947281713345</v>
      </c>
      <c r="G4" s="80">
        <f>'Excel Table S2'!H4/'Excel Table S2'!J4*100</f>
        <v>3.6243822075782535</v>
      </c>
      <c r="H4" s="80">
        <f>'Excel Table S2'!I4/'Excel Table S2'!J4*100</f>
        <v>32.948929159802304</v>
      </c>
      <c r="I4" s="57"/>
      <c r="J4" s="57"/>
      <c r="K4" s="57"/>
      <c r="L4" s="57"/>
      <c r="M4" s="57"/>
      <c r="N4" s="57"/>
      <c r="O4" s="57"/>
      <c r="P4" s="57"/>
      <c r="Q4" s="57"/>
    </row>
    <row r="5" spans="1:17" s="42" customFormat="1" ht="15.75" x14ac:dyDescent="0.25">
      <c r="A5" s="75" t="s">
        <v>180</v>
      </c>
      <c r="B5" s="78">
        <f>'Excel Table S2'!F5/'Excel Table S2'!J5*100</f>
        <v>0.98416773641420618</v>
      </c>
      <c r="C5" s="78">
        <f>'Excel Table S2'!E5/'Excel Table S2'!J5*100</f>
        <v>11.0397946084724</v>
      </c>
      <c r="D5" s="80">
        <f>'Excel Table S2'!G5/'Excel Table S2'!J5*100</f>
        <v>14.462986735130508</v>
      </c>
      <c r="E5" s="80">
        <f>'Excel Table S2'!C5/'Excel Table S2'!K5</f>
        <v>7.4752246469833121</v>
      </c>
      <c r="F5" s="80">
        <f>'Excel Table S2'!D5/'Excel Table S2'!J5*100</f>
        <v>6.0975609756097562</v>
      </c>
      <c r="G5" s="80">
        <f>'Excel Table S2'!H5/'Excel Table S2'!J5*100</f>
        <v>12.922550278134359</v>
      </c>
      <c r="H5" s="80">
        <f>'Excel Table S2'!I5/'Excel Table S2'!J5*100</f>
        <v>47.047496790757378</v>
      </c>
      <c r="I5" s="57"/>
      <c r="J5" s="57"/>
    </row>
    <row r="6" spans="1:17" s="42" customFormat="1" ht="15.75" x14ac:dyDescent="0.25">
      <c r="A6" s="75" t="s">
        <v>181</v>
      </c>
      <c r="B6" s="78">
        <f>'Excel Table S2'!F6/'Excel Table S2'!J6*100</f>
        <v>6.0897435897435894</v>
      </c>
      <c r="C6" s="78">
        <f>'Excel Table S2'!E6/'Excel Table S2'!J6*100</f>
        <v>7.6923076923076925</v>
      </c>
      <c r="D6" s="80">
        <f>'Excel Table S2'!G6/'Excel Table S2'!J6*100</f>
        <v>28.205128205128204</v>
      </c>
      <c r="E6" s="80">
        <f>'Excel Table S2'!C6/'Excel Table S2'!K6</f>
        <v>0.8815384615384616</v>
      </c>
      <c r="F6" s="80">
        <f>'Excel Table S2'!D6/'Excel Table S2'!J6*100</f>
        <v>10.576923076923077</v>
      </c>
      <c r="G6" s="80">
        <f>'Excel Table S2'!H6/'Excel Table S2'!J6*100</f>
        <v>3.2051282051282048</v>
      </c>
      <c r="H6" s="80">
        <f>'Excel Table S2'!I6/'Excel Table S2'!J6*100</f>
        <v>28.846153846153843</v>
      </c>
      <c r="I6" s="57"/>
      <c r="J6" s="57"/>
    </row>
    <row r="7" spans="1:17" s="42" customFormat="1" ht="15.75" x14ac:dyDescent="0.25">
      <c r="A7" s="75" t="s">
        <v>182</v>
      </c>
      <c r="B7" s="78">
        <f>'Excel Table S2'!F7/'Excel Table S2'!J7*100</f>
        <v>5.833333333333333</v>
      </c>
      <c r="C7" s="78">
        <f>'Excel Table S2'!E7/'Excel Table S2'!J7*100</f>
        <v>19.479166666666668</v>
      </c>
      <c r="D7" s="80">
        <f>'Excel Table S2'!G7/'Excel Table S2'!J7*100</f>
        <v>45.416666666666664</v>
      </c>
      <c r="E7" s="80">
        <f>'Excel Table S2'!C7/'Excel Table S2'!K7</f>
        <v>2.9507499999999998</v>
      </c>
      <c r="F7" s="80">
        <f>'Excel Table S2'!D7/'Excel Table S2'!J7*100</f>
        <v>7.7083333333333339</v>
      </c>
      <c r="G7" s="80">
        <f>'Excel Table S2'!H7/'Excel Table S2'!J7*100</f>
        <v>7.1874999999999991</v>
      </c>
      <c r="H7" s="80">
        <f>'Excel Table S2'!I7/'Excel Table S2'!J7*100</f>
        <v>2.8125</v>
      </c>
      <c r="I7" s="57"/>
      <c r="J7" s="57"/>
    </row>
    <row r="8" spans="1:17" s="42" customFormat="1" ht="15.75" x14ac:dyDescent="0.25">
      <c r="A8" s="75" t="s">
        <v>183</v>
      </c>
      <c r="B8" s="78">
        <f>'Excel Table S2'!F8/'Excel Table S2'!J8*100</f>
        <v>4.5972495088408643</v>
      </c>
      <c r="C8" s="78">
        <f>'Excel Table S2'!E8/'Excel Table S2'!J8*100</f>
        <v>6.7779960707269158</v>
      </c>
      <c r="D8" s="80">
        <f>'Excel Table S2'!G8/'Excel Table S2'!J8*100</f>
        <v>23.713163064833008</v>
      </c>
      <c r="E8" s="80">
        <f>'Excel Table S2'!C8/'Excel Table S2'!K8</f>
        <v>10.056432220039291</v>
      </c>
      <c r="F8" s="80">
        <f>'Excel Table S2'!D8/'Excel Table S2'!J8*100</f>
        <v>10.746561886051079</v>
      </c>
      <c r="G8" s="80">
        <f>'Excel Table S2'!H8/'Excel Table S2'!J8*100</f>
        <v>5.7760314341846763</v>
      </c>
      <c r="H8" s="80">
        <f>'Excel Table S2'!I8/'Excel Table S2'!J8*100</f>
        <v>34.79371316306483</v>
      </c>
      <c r="I8" s="57"/>
      <c r="J8" s="57"/>
    </row>
    <row r="9" spans="1:17" s="42" customFormat="1" ht="15.75" x14ac:dyDescent="0.25">
      <c r="A9" s="75" t="s">
        <v>184</v>
      </c>
      <c r="B9" s="78">
        <f>'Excel Table S2'!F9/'Excel Table S2'!J9*100</f>
        <v>5.5865921787709496</v>
      </c>
      <c r="C9" s="78">
        <f>'Excel Table S2'!E9/'Excel Table S2'!J9*100</f>
        <v>13.966480446927374</v>
      </c>
      <c r="D9" s="80">
        <f>'Excel Table S2'!G9/'Excel Table S2'!J9*100</f>
        <v>30.726256983240223</v>
      </c>
      <c r="E9" s="80">
        <f>'Excel Table S2'!C9/'Excel Table S2'!K9</f>
        <v>0.23620111731843574</v>
      </c>
      <c r="F9" s="80">
        <f>'Excel Table S2'!D9/'Excel Table S2'!J9*100</f>
        <v>5.5865921787709496</v>
      </c>
      <c r="G9" s="80">
        <f>'Excel Table S2'!H9/'Excel Table S2'!J9*100</f>
        <v>2.7932960893854748</v>
      </c>
      <c r="H9" s="80">
        <f>'Excel Table S2'!I9/'Excel Table S2'!J9*100</f>
        <v>33.519553072625698</v>
      </c>
      <c r="I9" s="57"/>
      <c r="J9" s="57"/>
    </row>
    <row r="10" spans="1:17" s="42" customFormat="1" ht="15.75" x14ac:dyDescent="0.25">
      <c r="A10" s="75" t="s">
        <v>204</v>
      </c>
      <c r="B10" s="78">
        <f>'Excel Table S2'!F10/'Excel Table S2'!J10*100</f>
        <v>9.2715231788079464</v>
      </c>
      <c r="C10" s="78">
        <f>'Excel Table S2'!E10/'Excel Table S2'!J10*100</f>
        <v>4.6357615894039732</v>
      </c>
      <c r="D10" s="80">
        <f>'Excel Table S2'!G10/'Excel Table S2'!J10*100</f>
        <v>24.172185430463578</v>
      </c>
      <c r="E10" s="80">
        <f>'Excel Table S2'!C10/'Excel Table S2'!K10</f>
        <v>1.4496026490066225</v>
      </c>
      <c r="F10" s="80">
        <f>'Excel Table S2'!D10/'Excel Table S2'!J10*100</f>
        <v>8.112582781456954</v>
      </c>
      <c r="G10" s="80">
        <f>'Excel Table S2'!H10/'Excel Table S2'!J10*100</f>
        <v>4.6357615894039732</v>
      </c>
      <c r="H10" s="80">
        <f>'Excel Table S2'!I10/'Excel Table S2'!J10*100</f>
        <v>31.622516556291391</v>
      </c>
      <c r="I10" s="57"/>
      <c r="J10" s="57"/>
    </row>
    <row r="11" spans="1:17" s="42" customFormat="1" ht="15.75" x14ac:dyDescent="0.25">
      <c r="A11" s="75" t="s">
        <v>185</v>
      </c>
      <c r="B11" s="78">
        <f>'Excel Table S2'!F11/'Excel Table S2'!J11*100</f>
        <v>3.1887755102040818</v>
      </c>
      <c r="C11" s="78">
        <f>'Excel Table S2'!E11/'Excel Table S2'!J11*100</f>
        <v>19.642857142857142</v>
      </c>
      <c r="D11" s="80">
        <f>'Excel Table S2'!G11/'Excel Table S2'!J11*100</f>
        <v>24.362244897959183</v>
      </c>
      <c r="E11" s="80">
        <f>'Excel Table S2'!C11/'Excel Table S2'!K11</f>
        <v>1.6761734693877552</v>
      </c>
      <c r="F11" s="80">
        <f>'Excel Table S2'!D11/'Excel Table S2'!J11*100</f>
        <v>6.6326530612244898</v>
      </c>
      <c r="G11" s="80">
        <f>'Excel Table S2'!H11/'Excel Table S2'!J11*100</f>
        <v>3.5714285714285712</v>
      </c>
      <c r="H11" s="80">
        <f>'Excel Table S2'!I11/'Excel Table S2'!J11*100</f>
        <v>30.612244897959183</v>
      </c>
      <c r="I11" s="57"/>
      <c r="J11" s="57"/>
    </row>
    <row r="12" spans="1:17" s="42" customFormat="1" ht="15.75" x14ac:dyDescent="0.25">
      <c r="A12" s="75" t="s">
        <v>186</v>
      </c>
      <c r="B12" s="78">
        <f>'Excel Table S2'!F12/'Excel Table S2'!J12*100</f>
        <v>1.2143290831815421</v>
      </c>
      <c r="C12" s="78">
        <f>'Excel Table S2'!E12/'Excel Table S2'!J12*100</f>
        <v>25.015179113539769</v>
      </c>
      <c r="D12" s="80">
        <f>'Excel Table S2'!G12/'Excel Table S2'!J12*100</f>
        <v>20.603116777980166</v>
      </c>
      <c r="E12" s="80">
        <f>'Excel Table S2'!C12/'Excel Table S2'!K12</f>
        <v>4.3918032786885242</v>
      </c>
      <c r="F12" s="80">
        <f>'Excel Table S2'!D12/'Excel Table S2'!J12*100</f>
        <v>8.682452944748027</v>
      </c>
      <c r="G12" s="80">
        <f>'Excel Table S2'!H12/'Excel Table S2'!J12*100</f>
        <v>0.76907508601497665</v>
      </c>
      <c r="H12" s="80">
        <f>'Excel Table S2'!I12/'Excel Table S2'!J12*100</f>
        <v>38.959724752074479</v>
      </c>
      <c r="I12" s="57"/>
      <c r="J12" s="57"/>
    </row>
    <row r="13" spans="1:17" s="42" customFormat="1" ht="15.75" x14ac:dyDescent="0.25">
      <c r="A13" s="75" t="s">
        <v>187</v>
      </c>
      <c r="B13" s="78">
        <f>'Excel Table S2'!F13/'Excel Table S2'!J13*100</f>
        <v>1.1566771819137749</v>
      </c>
      <c r="C13" s="78">
        <f>'Excel Table S2'!E13/'Excel Table S2'!J13*100</f>
        <v>37.924991237294073</v>
      </c>
      <c r="D13" s="80">
        <f>'Excel Table S2'!G13/'Excel Table S2'!J13*100</f>
        <v>23.799509288468279</v>
      </c>
      <c r="E13" s="80">
        <f>'Excel Table S2'!C13/'Excel Table S2'!K13</f>
        <v>0.78077812828601467</v>
      </c>
      <c r="F13" s="80">
        <f>'Excel Table S2'!D13/'Excel Table S2'!J13*100</f>
        <v>3.9256922537679637</v>
      </c>
      <c r="G13" s="80">
        <f>'Excel Table S2'!H13/'Excel Table S2'!J13*100</f>
        <v>0.28040658955485454</v>
      </c>
      <c r="H13" s="80">
        <f>'Excel Table S2'!I13/'Excel Table S2'!J13*100</f>
        <v>30.248860848229935</v>
      </c>
      <c r="I13" s="57"/>
      <c r="J13" s="57"/>
    </row>
    <row r="14" spans="1:17" s="42" customFormat="1" ht="15.75" x14ac:dyDescent="0.25">
      <c r="A14" s="75" t="s">
        <v>24</v>
      </c>
      <c r="B14" s="78">
        <f>'Excel Table S2'!F14/'Excel Table S2'!J14*100</f>
        <v>7.1856287425149699</v>
      </c>
      <c r="C14" s="78">
        <f>'Excel Table S2'!E14/'Excel Table S2'!J14*100</f>
        <v>6.5868263473053901</v>
      </c>
      <c r="D14" s="80">
        <f>'Excel Table S2'!G14/'Excel Table S2'!J14*100</f>
        <v>31.137724550898206</v>
      </c>
      <c r="E14" s="80">
        <f>'Excel Table S2'!C14/'Excel Table S2'!K14</f>
        <v>0.47029940119760477</v>
      </c>
      <c r="F14" s="80">
        <f>'Excel Table S2'!D14/'Excel Table S2'!J14*100</f>
        <v>4.1916167664670656</v>
      </c>
      <c r="G14" s="80">
        <f>'Excel Table S2'!H14/'Excel Table S2'!J14*100</f>
        <v>5.3892215568862278</v>
      </c>
      <c r="H14" s="80">
        <f>'Excel Table S2'!I14/'Excel Table S2'!J14*100</f>
        <v>25.149700598802394</v>
      </c>
      <c r="I14" s="57"/>
      <c r="J14" s="57"/>
    </row>
    <row r="15" spans="1:17" s="42" customFormat="1" ht="15.75" x14ac:dyDescent="0.25">
      <c r="A15" s="75" t="s">
        <v>188</v>
      </c>
      <c r="B15" s="78">
        <f>'Excel Table S2'!F15/'Excel Table S2'!J15*100</f>
        <v>13.513513513513514</v>
      </c>
      <c r="C15" s="78">
        <f>'Excel Table S2'!E15/'Excel Table S2'!J15*100</f>
        <v>2.7027027027027026</v>
      </c>
      <c r="D15" s="80">
        <f>'Excel Table S2'!G15/'Excel Table S2'!J15*100</f>
        <v>27.027027027027028</v>
      </c>
      <c r="E15" s="80">
        <f>'Excel Table S2'!C15/'Excel Table S2'!K15</f>
        <v>0.11675675675675676</v>
      </c>
      <c r="F15" s="80">
        <f>'Excel Table S2'!D15/'Excel Table S2'!J15*100</f>
        <v>5.4054054054054053</v>
      </c>
      <c r="G15" s="80">
        <f>'Excel Table S2'!H15/'Excel Table S2'!J15*100</f>
        <v>10.810810810810811</v>
      </c>
      <c r="H15" s="80">
        <f>'Excel Table S2'!I15/'Excel Table S2'!J15*100</f>
        <v>24.324324324324326</v>
      </c>
      <c r="I15" s="57"/>
      <c r="J15" s="57"/>
    </row>
    <row r="16" spans="1:17" s="42" customFormat="1" ht="15.75" x14ac:dyDescent="0.25">
      <c r="A16" s="75" t="s">
        <v>189</v>
      </c>
      <c r="B16" s="78">
        <f>'Excel Table S2'!F16/'Excel Table S2'!J16*100</f>
        <v>0.6337135614702154</v>
      </c>
      <c r="C16" s="78">
        <f>'Excel Table S2'!E16/'Excel Table S2'!J16*100</f>
        <v>24.841571609632446</v>
      </c>
      <c r="D16" s="80">
        <f>'Excel Table S2'!G16/'Excel Table S2'!J16*100</f>
        <v>5.7034220532319395</v>
      </c>
      <c r="E16" s="80">
        <f>'Excel Table S2'!C16/'Excel Table S2'!K16</f>
        <v>1.0140684410646388</v>
      </c>
      <c r="F16" s="80">
        <f>'Excel Table S2'!D16/'Excel Table S2'!J16*100</f>
        <v>6.7173637515842834</v>
      </c>
      <c r="G16" s="80">
        <f>'Excel Table S2'!H16/'Excel Table S2'!J16*100</f>
        <v>0.38022813688212925</v>
      </c>
      <c r="H16" s="80">
        <f>'Excel Table S2'!I16/'Excel Table S2'!J16*100</f>
        <v>56.020278833967055</v>
      </c>
    </row>
    <row r="17" spans="1:8" s="42" customFormat="1" ht="15.75" x14ac:dyDescent="0.25">
      <c r="A17" s="75" t="s">
        <v>190</v>
      </c>
      <c r="B17" s="78">
        <f>'Excel Table S2'!F17/'Excel Table S2'!J17*100</f>
        <v>14.092664092664092</v>
      </c>
      <c r="C17" s="78">
        <f>'Excel Table S2'!E17/'Excel Table S2'!J17*100</f>
        <v>11.872586872586872</v>
      </c>
      <c r="D17" s="80">
        <f>'Excel Table S2'!G17/'Excel Table S2'!J17*100</f>
        <v>27.606177606177607</v>
      </c>
      <c r="E17" s="80">
        <f>'Excel Table S2'!C17/'Excel Table S2'!K17</f>
        <v>1.1503861003861002</v>
      </c>
      <c r="F17" s="80">
        <f>'Excel Table S2'!D17/'Excel Table S2'!J17*100</f>
        <v>3.9575289575289574</v>
      </c>
      <c r="G17" s="80">
        <f>'Excel Table S2'!H17/'Excel Table S2'!J17*100</f>
        <v>1.1583011583011582</v>
      </c>
      <c r="H17" s="80">
        <f>'Excel Table S2'!I17/'Excel Table S2'!J17*100</f>
        <v>31.56370656370656</v>
      </c>
    </row>
    <row r="18" spans="1:8" s="42" customFormat="1" ht="15.75" x14ac:dyDescent="0.25">
      <c r="A18" s="76" t="s">
        <v>191</v>
      </c>
      <c r="B18" s="78">
        <f>'Excel Table S2'!F18/'Excel Table S2'!J18*100</f>
        <v>15.891195418754474</v>
      </c>
      <c r="C18" s="78">
        <f>'Excel Table S2'!E18/'Excel Table S2'!J18*100</f>
        <v>13.171080887616322</v>
      </c>
      <c r="D18" s="80">
        <f>'Excel Table S2'!G18/'Excel Table S2'!J18*100</f>
        <v>27.201145311381531</v>
      </c>
      <c r="E18" s="80">
        <f>'Excel Table S2'!C18/'Excel Table S2'!K18</f>
        <v>0.96944881889763779</v>
      </c>
      <c r="F18" s="80">
        <f>'Excel Table S2'!D18/'Excel Table S2'!J18*100</f>
        <v>3.2927702219040804</v>
      </c>
      <c r="G18" s="80">
        <f>'Excel Table S2'!H18/'Excel Table S2'!J18*100</f>
        <v>0.28632784538296346</v>
      </c>
      <c r="H18" s="80">
        <f>'Excel Table S2'!I18/'Excel Table S2'!J18*100</f>
        <v>33.858267716535437</v>
      </c>
    </row>
    <row r="19" spans="1:8" s="42" customFormat="1" ht="15.75" x14ac:dyDescent="0.25">
      <c r="A19" s="77" t="s">
        <v>192</v>
      </c>
      <c r="B19" s="79">
        <f>'Excel Table S2'!F19/'Excel Table S2'!J19*100</f>
        <v>7.8157136980666397</v>
      </c>
      <c r="C19" s="79">
        <f>'Excel Table S2'!E19/'Excel Table S2'!J19*100</f>
        <v>10.016454134101192</v>
      </c>
      <c r="D19" s="81">
        <f>'Excel Table S2'!G19/'Excel Table S2'!J19*100</f>
        <v>27.848621966269029</v>
      </c>
      <c r="E19" s="81">
        <f>'Excel Table S2'!C19/'Excel Table S2'!K19</f>
        <v>7.6566680378445087</v>
      </c>
      <c r="F19" s="81">
        <f>'Excel Table S2'!D19/'Excel Table S2'!J19*100</f>
        <v>6.1085972850678729</v>
      </c>
      <c r="G19" s="81">
        <f>'Excel Table S2'!H19/'Excel Table S2'!J19*100</f>
        <v>3.0234471410941999</v>
      </c>
      <c r="H19" s="81">
        <f>'Excel Table S2'!I19/'Excel Table S2'!J19*100</f>
        <v>33.504730563554091</v>
      </c>
    </row>
    <row r="20" spans="1:8" s="42" customFormat="1" ht="15.75" x14ac:dyDescent="0.25">
      <c r="A20" s="7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5" sqref="B5:B10"/>
    </sheetView>
  </sheetViews>
  <sheetFormatPr baseColWidth="10" defaultColWidth="11.42578125" defaultRowHeight="15" x14ac:dyDescent="0.25"/>
  <cols>
    <col min="1" max="1" width="32.140625" customWidth="1"/>
    <col min="2" max="2" width="21.28515625" bestFit="1" customWidth="1"/>
  </cols>
  <sheetData>
    <row r="1" spans="1:2" ht="17.25" x14ac:dyDescent="0.25">
      <c r="A1" s="5" t="s">
        <v>225</v>
      </c>
    </row>
    <row r="3" spans="1:2" x14ac:dyDescent="0.25">
      <c r="A3" s="96" t="s">
        <v>171</v>
      </c>
      <c r="B3" s="92" t="s">
        <v>166</v>
      </c>
    </row>
    <row r="4" spans="1:2" x14ac:dyDescent="0.25">
      <c r="A4" s="36" t="s">
        <v>29</v>
      </c>
      <c r="B4" s="1">
        <v>41.2</v>
      </c>
    </row>
    <row r="5" spans="1:2" x14ac:dyDescent="0.25">
      <c r="A5" s="36" t="s">
        <v>30</v>
      </c>
      <c r="B5" s="1">
        <v>4.2</v>
      </c>
    </row>
    <row r="6" spans="1:2" x14ac:dyDescent="0.25">
      <c r="A6" s="36" t="s">
        <v>31</v>
      </c>
      <c r="B6" s="1">
        <v>5.4</v>
      </c>
    </row>
    <row r="7" spans="1:2" x14ac:dyDescent="0.25">
      <c r="A7" s="36" t="s">
        <v>32</v>
      </c>
      <c r="B7" s="1">
        <v>5.4</v>
      </c>
    </row>
    <row r="8" spans="1:2" x14ac:dyDescent="0.25">
      <c r="A8" s="36" t="s">
        <v>33</v>
      </c>
      <c r="B8" s="1">
        <v>3.4</v>
      </c>
    </row>
    <row r="9" spans="1:2" x14ac:dyDescent="0.25">
      <c r="A9" s="36" t="s">
        <v>34</v>
      </c>
      <c r="B9" s="1">
        <v>4.3</v>
      </c>
    </row>
    <row r="10" spans="1:2" x14ac:dyDescent="0.25">
      <c r="A10" s="36" t="s">
        <v>35</v>
      </c>
      <c r="B10" s="1">
        <v>3</v>
      </c>
    </row>
    <row r="11" spans="1:2" x14ac:dyDescent="0.25">
      <c r="A11" s="36" t="s">
        <v>36</v>
      </c>
      <c r="B11" s="1">
        <v>2.2000000000000002</v>
      </c>
    </row>
    <row r="12" spans="1:2" x14ac:dyDescent="0.25">
      <c r="A12" s="36" t="s">
        <v>37</v>
      </c>
      <c r="B12" s="1">
        <v>1.7</v>
      </c>
    </row>
    <row r="13" spans="1:2" x14ac:dyDescent="0.25">
      <c r="A13" s="36" t="s">
        <v>38</v>
      </c>
      <c r="B13" s="1">
        <v>1.8</v>
      </c>
    </row>
    <row r="14" spans="1:2" x14ac:dyDescent="0.25">
      <c r="A14" s="36" t="s">
        <v>39</v>
      </c>
      <c r="B14" s="1">
        <v>1.9</v>
      </c>
    </row>
    <row r="15" spans="1:2" x14ac:dyDescent="0.25">
      <c r="A15" s="36" t="s">
        <v>40</v>
      </c>
      <c r="B15" s="1">
        <v>1.5</v>
      </c>
    </row>
    <row r="16" spans="1:2" x14ac:dyDescent="0.25">
      <c r="A16" s="36" t="s">
        <v>41</v>
      </c>
      <c r="B16" s="1">
        <v>2</v>
      </c>
    </row>
    <row r="17" spans="1:2" x14ac:dyDescent="0.25">
      <c r="A17" s="36" t="s">
        <v>42</v>
      </c>
      <c r="B17" s="1">
        <v>1.7</v>
      </c>
    </row>
    <row r="18" spans="1:2" x14ac:dyDescent="0.25">
      <c r="A18" s="36" t="s">
        <v>43</v>
      </c>
      <c r="B18" s="1">
        <v>2.5</v>
      </c>
    </row>
    <row r="19" spans="1:2" x14ac:dyDescent="0.25">
      <c r="A19" s="96" t="s">
        <v>10</v>
      </c>
      <c r="B19" s="92">
        <f>SUM(B4:B18)</f>
        <v>82.200000000000017</v>
      </c>
    </row>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B4" sqref="B4:B25"/>
    </sheetView>
  </sheetViews>
  <sheetFormatPr baseColWidth="10" defaultColWidth="11.42578125" defaultRowHeight="15" x14ac:dyDescent="0.25"/>
  <cols>
    <col min="1" max="1" width="31.85546875" customWidth="1"/>
    <col min="4" max="4" width="19.7109375" customWidth="1"/>
  </cols>
  <sheetData>
    <row r="1" spans="1:5" x14ac:dyDescent="0.25">
      <c r="A1" s="5" t="s">
        <v>228</v>
      </c>
    </row>
    <row r="3" spans="1:5" x14ac:dyDescent="0.25">
      <c r="A3" s="83" t="s">
        <v>167</v>
      </c>
      <c r="B3" s="2" t="s">
        <v>168</v>
      </c>
    </row>
    <row r="4" spans="1:5" x14ac:dyDescent="0.25">
      <c r="A4" s="84" t="s">
        <v>205</v>
      </c>
      <c r="B4" s="39">
        <v>0.14799999999999999</v>
      </c>
      <c r="C4" s="38"/>
      <c r="D4" s="37"/>
      <c r="E4" s="38"/>
    </row>
    <row r="5" spans="1:5" x14ac:dyDescent="0.25">
      <c r="A5" s="84" t="s">
        <v>206</v>
      </c>
      <c r="B5" s="39">
        <v>0.14699999999999999</v>
      </c>
      <c r="C5" s="38"/>
      <c r="D5" s="37"/>
      <c r="E5" s="38"/>
    </row>
    <row r="6" spans="1:5" x14ac:dyDescent="0.25">
      <c r="A6" s="84" t="s">
        <v>16</v>
      </c>
      <c r="B6" s="39">
        <v>0.11700000000000001</v>
      </c>
      <c r="C6" s="38"/>
      <c r="D6" s="37"/>
      <c r="E6" s="38"/>
    </row>
    <row r="7" spans="1:5" ht="30" x14ac:dyDescent="0.25">
      <c r="A7" s="84" t="s">
        <v>207</v>
      </c>
      <c r="B7" s="39">
        <v>0.10299999999999999</v>
      </c>
      <c r="C7" s="38"/>
      <c r="D7" s="37"/>
      <c r="E7" s="38"/>
    </row>
    <row r="8" spans="1:5" x14ac:dyDescent="0.25">
      <c r="A8" s="84" t="s">
        <v>208</v>
      </c>
      <c r="B8" s="39">
        <v>0.08</v>
      </c>
      <c r="C8" s="38"/>
      <c r="D8" s="37"/>
      <c r="E8" s="38"/>
    </row>
    <row r="9" spans="1:5" ht="30" x14ac:dyDescent="0.25">
      <c r="A9" s="84" t="s">
        <v>216</v>
      </c>
      <c r="B9" s="39">
        <v>7.2999999999999995E-2</v>
      </c>
      <c r="C9" s="38"/>
      <c r="D9" s="37"/>
      <c r="E9" s="38"/>
    </row>
    <row r="10" spans="1:5" x14ac:dyDescent="0.25">
      <c r="A10" s="84" t="s">
        <v>221</v>
      </c>
      <c r="B10" s="39">
        <v>6.5000000000000002E-2</v>
      </c>
      <c r="C10" s="38"/>
      <c r="D10" s="37"/>
      <c r="E10" s="38"/>
    </row>
    <row r="11" spans="1:5" x14ac:dyDescent="0.25">
      <c r="A11" s="84" t="s">
        <v>217</v>
      </c>
      <c r="B11" s="39">
        <v>4.5999999999999999E-2</v>
      </c>
      <c r="C11" s="38"/>
      <c r="D11" s="37"/>
      <c r="E11" s="38"/>
    </row>
    <row r="12" spans="1:5" x14ac:dyDescent="0.25">
      <c r="A12" s="84" t="s">
        <v>169</v>
      </c>
      <c r="B12" s="39">
        <v>0.221</v>
      </c>
      <c r="C12" s="38"/>
      <c r="D12" s="37"/>
      <c r="E12" s="38"/>
    </row>
    <row r="13" spans="1:5" x14ac:dyDescent="0.25">
      <c r="A13" s="84"/>
      <c r="B13" s="39"/>
      <c r="C13" s="38"/>
      <c r="D13" s="37"/>
      <c r="E13" s="38"/>
    </row>
    <row r="14" spans="1:5" x14ac:dyDescent="0.25">
      <c r="A14" s="87" t="s">
        <v>170</v>
      </c>
      <c r="B14" s="86">
        <v>0.221</v>
      </c>
      <c r="C14" s="38"/>
      <c r="D14" s="37"/>
      <c r="E14" s="38"/>
    </row>
    <row r="15" spans="1:5" x14ac:dyDescent="0.25">
      <c r="A15" s="84" t="s">
        <v>214</v>
      </c>
      <c r="B15" s="39">
        <v>4.3999999999999997E-2</v>
      </c>
      <c r="C15" s="38"/>
      <c r="D15" s="37"/>
      <c r="E15" s="38"/>
    </row>
    <row r="16" spans="1:5" ht="30" x14ac:dyDescent="0.25">
      <c r="A16" s="84" t="s">
        <v>219</v>
      </c>
      <c r="B16" s="39">
        <v>3.6999999999999998E-2</v>
      </c>
      <c r="C16" s="36"/>
      <c r="D16" s="36"/>
      <c r="E16" s="36"/>
    </row>
    <row r="17" spans="1:5" ht="30" x14ac:dyDescent="0.25">
      <c r="A17" s="84" t="s">
        <v>215</v>
      </c>
      <c r="B17" s="39">
        <v>0.03</v>
      </c>
      <c r="C17" s="36"/>
      <c r="D17" s="36"/>
      <c r="E17" s="36"/>
    </row>
    <row r="18" spans="1:5" ht="30" x14ac:dyDescent="0.25">
      <c r="A18" s="84" t="s">
        <v>218</v>
      </c>
      <c r="B18" s="39">
        <v>2.7E-2</v>
      </c>
      <c r="C18" s="36"/>
      <c r="D18" s="36"/>
      <c r="E18" s="36"/>
    </row>
    <row r="19" spans="1:5" ht="30" x14ac:dyDescent="0.25">
      <c r="A19" s="84" t="s">
        <v>220</v>
      </c>
      <c r="B19" s="39">
        <v>2.4E-2</v>
      </c>
      <c r="C19" s="36"/>
      <c r="D19" s="36"/>
      <c r="E19" s="36"/>
    </row>
    <row r="20" spans="1:5" ht="45" x14ac:dyDescent="0.25">
      <c r="A20" s="84" t="s">
        <v>210</v>
      </c>
      <c r="B20" s="39">
        <v>0.02</v>
      </c>
      <c r="C20" s="36"/>
      <c r="D20" s="36"/>
      <c r="E20" s="36"/>
    </row>
    <row r="21" spans="1:5" x14ac:dyDescent="0.25">
      <c r="A21" s="84" t="s">
        <v>24</v>
      </c>
      <c r="B21" s="39">
        <v>1.4E-2</v>
      </c>
      <c r="C21" s="36"/>
      <c r="D21" s="36"/>
      <c r="E21" s="36"/>
    </row>
    <row r="22" spans="1:5" x14ac:dyDescent="0.25">
      <c r="A22" s="84" t="s">
        <v>211</v>
      </c>
      <c r="B22" s="39">
        <v>8.9999999999999993E-3</v>
      </c>
      <c r="C22" s="36"/>
      <c r="D22" s="36"/>
      <c r="E22" s="36"/>
    </row>
    <row r="23" spans="1:5" x14ac:dyDescent="0.25">
      <c r="A23" s="84" t="s">
        <v>26</v>
      </c>
      <c r="B23" s="39">
        <v>8.0000000000000002E-3</v>
      </c>
      <c r="C23" s="36"/>
      <c r="D23" s="36"/>
      <c r="E23" s="36"/>
    </row>
    <row r="24" spans="1:5" x14ac:dyDescent="0.25">
      <c r="A24" s="84" t="s">
        <v>212</v>
      </c>
      <c r="B24" s="39">
        <v>7.0000000000000001E-3</v>
      </c>
      <c r="C24" s="36"/>
      <c r="D24" s="36"/>
      <c r="E24" s="36"/>
    </row>
    <row r="25" spans="1:5" x14ac:dyDescent="0.25">
      <c r="A25" s="84" t="s">
        <v>213</v>
      </c>
      <c r="B25" s="39">
        <v>1E-3</v>
      </c>
      <c r="C25" s="36"/>
      <c r="D25" s="36"/>
      <c r="E25" s="36"/>
    </row>
    <row r="26" spans="1:5" x14ac:dyDescent="0.25">
      <c r="A26" s="85"/>
    </row>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Normal="100" workbookViewId="0">
      <selection activeCell="A2" sqref="A2"/>
    </sheetView>
  </sheetViews>
  <sheetFormatPr baseColWidth="10" defaultColWidth="11.42578125" defaultRowHeight="15" x14ac:dyDescent="0.25"/>
  <cols>
    <col min="1" max="1" width="38.28515625" style="6" customWidth="1"/>
  </cols>
  <sheetData>
    <row r="1" spans="1:2" x14ac:dyDescent="0.25">
      <c r="A1" s="5" t="s">
        <v>227</v>
      </c>
    </row>
    <row r="2" spans="1:2" x14ac:dyDescent="0.25">
      <c r="A2"/>
    </row>
    <row r="3" spans="1:2" x14ac:dyDescent="0.25">
      <c r="A3" s="3" t="s">
        <v>30</v>
      </c>
      <c r="B3" s="2" t="s">
        <v>168</v>
      </c>
    </row>
    <row r="4" spans="1:2" ht="45" x14ac:dyDescent="0.25">
      <c r="A4" s="84" t="s">
        <v>210</v>
      </c>
      <c r="B4" s="39">
        <v>0.35299999999999998</v>
      </c>
    </row>
    <row r="5" spans="1:2" x14ac:dyDescent="0.25">
      <c r="A5" s="84" t="s">
        <v>211</v>
      </c>
      <c r="B5" s="39">
        <v>0.35299999999999998</v>
      </c>
    </row>
    <row r="6" spans="1:2" x14ac:dyDescent="0.25">
      <c r="A6" s="84" t="s">
        <v>216</v>
      </c>
      <c r="B6" s="39">
        <v>0.158</v>
      </c>
    </row>
    <row r="7" spans="1:2" ht="30" x14ac:dyDescent="0.25">
      <c r="A7" s="84" t="s">
        <v>219</v>
      </c>
      <c r="B7" s="39">
        <v>5.1999999999999998E-2</v>
      </c>
    </row>
    <row r="8" spans="1:2" ht="30" x14ac:dyDescent="0.25">
      <c r="A8" s="84" t="s">
        <v>207</v>
      </c>
      <c r="B8" s="39">
        <v>3.5000000000000003E-2</v>
      </c>
    </row>
    <row r="9" spans="1:2" x14ac:dyDescent="0.25">
      <c r="A9" s="84" t="s">
        <v>205</v>
      </c>
      <c r="B9" s="39">
        <v>0.02</v>
      </c>
    </row>
    <row r="10" spans="1:2" x14ac:dyDescent="0.25">
      <c r="A10" s="84" t="s">
        <v>206</v>
      </c>
      <c r="B10" s="39">
        <v>1.9E-2</v>
      </c>
    </row>
    <row r="11" spans="1:2" x14ac:dyDescent="0.25">
      <c r="A11" s="84" t="s">
        <v>214</v>
      </c>
      <c r="B11" s="39">
        <v>7.0000000000000001E-3</v>
      </c>
    </row>
    <row r="12" spans="1:2" x14ac:dyDescent="0.25">
      <c r="A12" s="84" t="s">
        <v>24</v>
      </c>
      <c r="B12" s="39">
        <v>2E-3</v>
      </c>
    </row>
  </sheetData>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5" sqref="A15"/>
    </sheetView>
  </sheetViews>
  <sheetFormatPr baseColWidth="10" defaultColWidth="11.42578125" defaultRowHeight="15" x14ac:dyDescent="0.25"/>
  <cols>
    <col min="1" max="1" width="38.85546875" customWidth="1"/>
  </cols>
  <sheetData>
    <row r="1" spans="1:2" x14ac:dyDescent="0.25">
      <c r="A1" s="5" t="s">
        <v>226</v>
      </c>
    </row>
    <row r="3" spans="1:2" x14ac:dyDescent="0.25">
      <c r="A3" s="3" t="s">
        <v>31</v>
      </c>
      <c r="B3" s="2" t="s">
        <v>168</v>
      </c>
    </row>
    <row r="4" spans="1:2" x14ac:dyDescent="0.25">
      <c r="A4" s="84" t="s">
        <v>28</v>
      </c>
      <c r="B4" s="88">
        <v>0.32800000000000001</v>
      </c>
    </row>
    <row r="5" spans="1:2" x14ac:dyDescent="0.25">
      <c r="A5" s="84" t="s">
        <v>217</v>
      </c>
      <c r="B5" s="88">
        <v>0.29899999999999999</v>
      </c>
    </row>
    <row r="6" spans="1:2" x14ac:dyDescent="0.25">
      <c r="A6" s="84" t="s">
        <v>215</v>
      </c>
      <c r="B6" s="88">
        <v>0.16300000000000001</v>
      </c>
    </row>
    <row r="7" spans="1:2" x14ac:dyDescent="0.25">
      <c r="A7" s="84" t="s">
        <v>216</v>
      </c>
      <c r="B7" s="88">
        <v>0.126</v>
      </c>
    </row>
    <row r="8" spans="1:2" x14ac:dyDescent="0.25">
      <c r="A8" s="84" t="s">
        <v>209</v>
      </c>
      <c r="B8" s="88">
        <v>7.4999999999999997E-2</v>
      </c>
    </row>
    <row r="9" spans="1:2" x14ac:dyDescent="0.25">
      <c r="A9" s="84" t="s">
        <v>211</v>
      </c>
      <c r="B9" s="88">
        <v>8.0000000000000002E-3</v>
      </c>
    </row>
    <row r="10" spans="1:2" ht="30" x14ac:dyDescent="0.25">
      <c r="A10" s="84" t="s">
        <v>207</v>
      </c>
      <c r="B10" s="88">
        <v>2E-3</v>
      </c>
    </row>
    <row r="11" spans="1:2" x14ac:dyDescent="0.25">
      <c r="A11" s="89"/>
      <c r="B11" s="85"/>
    </row>
  </sheetData>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J18" sqref="J18"/>
    </sheetView>
  </sheetViews>
  <sheetFormatPr baseColWidth="10" defaultColWidth="9.140625" defaultRowHeight="15" x14ac:dyDescent="0.25"/>
  <cols>
    <col min="13" max="13" width="11.7109375" customWidth="1"/>
  </cols>
  <sheetData>
    <row r="1" spans="1:12" x14ac:dyDescent="0.25">
      <c r="A1" s="5" t="s">
        <v>223</v>
      </c>
      <c r="B1" s="5"/>
      <c r="C1" s="5"/>
      <c r="D1" s="5"/>
      <c r="E1" s="5"/>
      <c r="F1" s="5"/>
      <c r="G1" s="5"/>
      <c r="H1" s="5"/>
      <c r="I1" s="5"/>
      <c r="J1" s="5"/>
      <c r="K1" s="5"/>
      <c r="L1" s="5"/>
    </row>
    <row r="3" spans="1:12" x14ac:dyDescent="0.25">
      <c r="A3" s="91"/>
      <c r="B3" s="92" t="s">
        <v>0</v>
      </c>
      <c r="C3" s="92" t="s">
        <v>1</v>
      </c>
      <c r="D3" s="92" t="s">
        <v>2</v>
      </c>
      <c r="E3" s="92" t="s">
        <v>3</v>
      </c>
      <c r="F3" s="92" t="s">
        <v>4</v>
      </c>
      <c r="G3" s="92" t="s">
        <v>5</v>
      </c>
      <c r="H3" s="92" t="s">
        <v>6</v>
      </c>
      <c r="I3" s="92" t="s">
        <v>7</v>
      </c>
      <c r="J3" s="92" t="s">
        <v>8</v>
      </c>
      <c r="K3" s="92" t="s">
        <v>9</v>
      </c>
    </row>
    <row r="4" spans="1:12" x14ac:dyDescent="0.25">
      <c r="A4" s="3" t="s">
        <v>10</v>
      </c>
      <c r="B4" s="4">
        <f>AVERAGE('[2]BoxPlot mRPI'!B$4:B$183)</f>
        <v>81.220832794444448</v>
      </c>
      <c r="C4" s="4">
        <f>MIN('[2]BoxPlot mRPI'!$B$4:$B$183)</f>
        <v>8.3117909999999995</v>
      </c>
      <c r="D4" s="4">
        <f>PERCENTILE('[2]BoxPlot mRPI'!$B$4:$B$183,0.05)</f>
        <v>21.041339550000004</v>
      </c>
      <c r="E4" s="4">
        <f>PERCENTILE('[2]BoxPlot mRPI'!$B$4:$B$183,0.25)</f>
        <v>49.742021999999999</v>
      </c>
      <c r="F4" s="4">
        <f>PERCENTILE('[2]BoxPlot mRPI'!$B$4:$B$183,0.5)</f>
        <v>69.116228000000007</v>
      </c>
      <c r="G4" s="4">
        <f>PERCENTILE('[2]BoxPlot mRPI'!$B$4:$B$183,0.75)</f>
        <v>94.018077000000005</v>
      </c>
      <c r="H4" s="4">
        <f>PERCENTILE('[2]BoxPlot mRPI'!$B$4:$B$183,0.9)</f>
        <v>132.0668106</v>
      </c>
      <c r="I4" s="4">
        <f>PERCENTILE('[2]BoxPlot mRPI'!$B$4:$B$183,0.95)</f>
        <v>166.90767019999979</v>
      </c>
      <c r="J4" s="4">
        <f>PERCENTILE('[2]BoxPlot mRPI'!$B$4:$B$183,0.99)</f>
        <v>271.87007516000023</v>
      </c>
      <c r="K4" s="4">
        <f>MAX('[2]BoxPlot mRPI'!$B$4:$B$183)</f>
        <v>727.33936800000004</v>
      </c>
    </row>
    <row r="5" spans="1:12" x14ac:dyDescent="0.25">
      <c r="A5" s="3" t="s">
        <v>11</v>
      </c>
      <c r="B5" s="4">
        <f>AVERAGE('[2]BoxPlot mRPI'!C$4:C$183)</f>
        <v>58.820676527272717</v>
      </c>
      <c r="C5" s="4">
        <f>MIN('[2]BoxPlot mRPI'!$C$4:$C$183)</f>
        <v>8.3117909999999995</v>
      </c>
      <c r="D5" s="4">
        <f>PERCENTILE('[2]BoxPlot mRPI'!$C$4:$C$183,0.05)</f>
        <v>14.808434999999999</v>
      </c>
      <c r="E5" s="4">
        <f>PERCENTILE('[2]BoxPlot mRPI'!$C$4:$C$183,0.25)</f>
        <v>28.826194999999998</v>
      </c>
      <c r="F5" s="4">
        <f>PERCENTILE('[2]BoxPlot mRPI'!$C$4:$C$183,0.5)</f>
        <v>52.627518999999999</v>
      </c>
      <c r="G5" s="4">
        <f>PERCENTILE('[2]BoxPlot mRPI'!$C$4:$C$183,0.75)</f>
        <v>66.443232499999993</v>
      </c>
      <c r="H5" s="4">
        <f>PERCENTILE('[2]BoxPlot mRPI'!$C$4:$C$183,0.9)</f>
        <v>106.28694180000001</v>
      </c>
      <c r="I5" s="4">
        <f>PERCENTILE('[2]BoxPlot mRPI'!$C$4:$C$183,0.95)</f>
        <v>131.42528619999999</v>
      </c>
      <c r="J5" s="4">
        <f>PERCENTILE('[2]BoxPlot mRPI'!$C$4:$C$183,0.99)</f>
        <v>211.97033230000002</v>
      </c>
      <c r="K5" s="4">
        <f>MAX('[2]BoxPlot mRPI'!$C$4:$C$183)</f>
        <v>228.39594700000001</v>
      </c>
    </row>
    <row r="6" spans="1:12" x14ac:dyDescent="0.25">
      <c r="A6" s="3" t="s">
        <v>12</v>
      </c>
      <c r="B6" s="4">
        <f>AVERAGE('[2]BoxPlot mRPI'!$D$4:$D$183)</f>
        <v>83.056817032967032</v>
      </c>
      <c r="C6" s="4">
        <f>MIN('[2]BoxPlot mRPI'!$D$4:$D$183)</f>
        <v>29.384419999999999</v>
      </c>
      <c r="D6" s="4">
        <f>PERCENTILE('[2]BoxPlot mRPI'!$D$4:$D$183,0.05)</f>
        <v>33.644224999999999</v>
      </c>
      <c r="E6" s="4">
        <f>PERCENTILE('[2]BoxPlot mRPI'!$D$4:$D$183,0.25)</f>
        <v>58.922899999999998</v>
      </c>
      <c r="F6" s="4">
        <f>PERCENTILE('[2]BoxPlot mRPI'!$D$4:$D$183,0.5)</f>
        <v>76.992279999999994</v>
      </c>
      <c r="G6" s="4">
        <f>PERCENTILE('[2]BoxPlot mRPI'!$D$4:$D$183,0.75)</f>
        <v>94.992529999999988</v>
      </c>
      <c r="H6" s="4">
        <f>PERCENTILE('[2]BoxPlot mRPI'!$D$4:$D$183,0.9)</f>
        <v>127.19565</v>
      </c>
      <c r="I6" s="4">
        <f>PERCENTILE('[2]BoxPlot mRPI'!$D$4:$D$183,0.95)</f>
        <v>139.83093</v>
      </c>
      <c r="J6" s="4">
        <f>PERCENTILE('[2]BoxPlot mRPI'!$D$4:$D$183,0.99)</f>
        <v>269.38821999999988</v>
      </c>
      <c r="K6" s="4">
        <f>MAX('[2]BoxPlot mRPI'!$D$4:$D$183)</f>
        <v>289.69429000000002</v>
      </c>
    </row>
    <row r="7" spans="1:12" x14ac:dyDescent="0.25">
      <c r="A7" s="93" t="s">
        <v>13</v>
      </c>
      <c r="B7" s="94">
        <f>AVERAGE('[2]BoxPlot mRPI'!$E$4:$E$183)</f>
        <v>112.54242176470589</v>
      </c>
      <c r="C7" s="94">
        <f>MIN('[2]BoxPlot mRPI'!$E$4:$E$183)</f>
        <v>32.523980000000002</v>
      </c>
      <c r="D7" s="94">
        <f>PERCENTILE('[2]BoxPlot mRPI'!$E$4:$E$183,0.05)</f>
        <v>43.995735500000002</v>
      </c>
      <c r="E7" s="94">
        <f>PERCENTILE('[2]BoxPlot mRPI'!$E$4:$E$183,0.25)</f>
        <v>62.9221875</v>
      </c>
      <c r="F7" s="94">
        <f>PERCENTILE('[2]BoxPlot mRPI'!$E$4:$E$183,0.5)</f>
        <v>81.417290000000008</v>
      </c>
      <c r="G7" s="94">
        <f>PERCENTILE('[2]BoxPlot mRPI'!$E$4:$E$183,0.75)</f>
        <v>130.40197499999999</v>
      </c>
      <c r="H7" s="94">
        <f>PERCENTILE('[2]BoxPlot mRPI'!$E$4:$E$183,0.9)</f>
        <v>164.181781</v>
      </c>
      <c r="I7" s="94">
        <f>PERCENTILE('[2]BoxPlot mRPI'!$E$4:$E$183,0.95)</f>
        <v>194.47445149999987</v>
      </c>
      <c r="J7" s="94">
        <f>PERCENTILE('[2]BoxPlot mRPI'!$E$4:$E$183,0.99)</f>
        <v>556.33034060000091</v>
      </c>
      <c r="K7" s="94">
        <f>MAX('[2]BoxPlot mRPI'!$E$4:$E$183)</f>
        <v>727.33937000000003</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sheetViews>
  <sheetFormatPr baseColWidth="10" defaultColWidth="9.140625" defaultRowHeight="15" x14ac:dyDescent="0.25"/>
  <sheetData>
    <row r="1" spans="1:13" x14ac:dyDescent="0.25">
      <c r="A1" s="3" t="s">
        <v>222</v>
      </c>
    </row>
    <row r="2" spans="1:13" x14ac:dyDescent="0.25">
      <c r="B2" s="4"/>
      <c r="C2" s="4"/>
      <c r="D2" s="4"/>
      <c r="E2" s="4"/>
      <c r="F2" s="4"/>
      <c r="G2" s="4"/>
      <c r="H2" s="4"/>
      <c r="I2" s="4"/>
      <c r="J2" s="4"/>
      <c r="K2" s="4"/>
    </row>
    <row r="3" spans="1:13" x14ac:dyDescent="0.25">
      <c r="A3" s="96"/>
      <c r="B3" s="92" t="s">
        <v>14</v>
      </c>
      <c r="C3" s="92" t="s">
        <v>1</v>
      </c>
      <c r="D3" s="92" t="s">
        <v>2</v>
      </c>
      <c r="E3" s="92" t="s">
        <v>3</v>
      </c>
      <c r="F3" s="92" t="s">
        <v>4</v>
      </c>
      <c r="G3" s="92" t="s">
        <v>5</v>
      </c>
      <c r="H3" s="92" t="s">
        <v>6</v>
      </c>
      <c r="I3" s="92" t="s">
        <v>7</v>
      </c>
      <c r="J3" s="92" t="s">
        <v>8</v>
      </c>
      <c r="K3" s="92" t="s">
        <v>9</v>
      </c>
    </row>
    <row r="4" spans="1:13" x14ac:dyDescent="0.25">
      <c r="A4" s="5" t="s">
        <v>10</v>
      </c>
      <c r="B4" s="4">
        <f>AVERAGE('[2]BoxPlot mRPI'!$L$4:$L$183)</f>
        <v>27.893005717051619</v>
      </c>
      <c r="C4" s="4">
        <f>MIN('[2]BoxPlot mRPI'!$L$4:$L$183)</f>
        <v>2.7509347095081971</v>
      </c>
      <c r="D4" s="4">
        <f>PERCENTILE('[2]BoxPlot mRPI'!$L$4:$L$183,0.05)</f>
        <v>6.7405616439344271</v>
      </c>
      <c r="E4" s="4">
        <f>PERCENTILE('[2]BoxPlot mRPI'!$L$4:$L$183,0.25)</f>
        <v>14.863086566120218</v>
      </c>
      <c r="F4" s="4">
        <f>PERCENTILE('[2]BoxPlot mRPI'!$L$4:$L$183,0.5)</f>
        <v>23.457037250710389</v>
      </c>
      <c r="G4" s="4">
        <f>PERCENTILE('[2]BoxPlot mRPI'!$L$4:$L$183,0.75)</f>
        <v>37.199563004371583</v>
      </c>
      <c r="H4" s="4">
        <f>PERCENTILE('[2]BoxPlot mRPI'!$L$4:$L$183,0.9)</f>
        <v>50.587532881398907</v>
      </c>
      <c r="I4" s="4">
        <f>PERCENTILE('[2]BoxPlot mRPI'!$L$4:$L$183,0.95)</f>
        <v>55.541163168262294</v>
      </c>
      <c r="J4" s="4">
        <f>PERCENTILE('[2]BoxPlot mRPI'!$L$4:$L$183,0.99)</f>
        <v>81.744566294487754</v>
      </c>
      <c r="K4" s="4">
        <f>MAX('[2]BoxPlot mRPI'!$L$4:$L$183)</f>
        <v>138.75789449092898</v>
      </c>
      <c r="M4" s="90"/>
    </row>
    <row r="5" spans="1:13" x14ac:dyDescent="0.25">
      <c r="A5" s="5" t="s">
        <v>11</v>
      </c>
      <c r="B5" s="4">
        <f>AVERAGE('[2]BoxPlot mRPI'!$M$4:$M$183)</f>
        <v>13.814699962118233</v>
      </c>
      <c r="C5" s="4">
        <f>MIN('[2]BoxPlot mRPI'!$M$4:$M$183)</f>
        <v>2.7509347095081971</v>
      </c>
      <c r="D5" s="4">
        <f>PERCENTILE('[2]BoxPlot mRPI'!$M$4:$M$183,0.05)</f>
        <v>4.270420173814208</v>
      </c>
      <c r="E5" s="4">
        <f>PERCENTILE('[2]BoxPlot mRPI'!$M$4:$M$183,0.25)</f>
        <v>8.3799454452459017</v>
      </c>
      <c r="F5" s="4">
        <f>PERCENTILE('[2]BoxPlot mRPI'!$M$4:$M$183,0.5)</f>
        <v>11.669950745355193</v>
      </c>
      <c r="G5" s="4">
        <f>PERCENTILE('[2]BoxPlot mRPI'!$M$4:$M$183,0.75)</f>
        <v>15.629406074754097</v>
      </c>
      <c r="H5" s="4">
        <f>PERCENTILE('[2]BoxPlot mRPI'!$M$4:$M$183,0.9)</f>
        <v>27.26345302539891</v>
      </c>
      <c r="I5" s="4">
        <f>PERCENTILE('[2]BoxPlot mRPI'!$M$4:$M$183,0.95)</f>
        <v>31.878355207693986</v>
      </c>
      <c r="J5" s="4">
        <f>PERCENTILE('[2]BoxPlot mRPI'!$M$4:$M$183,0.99)</f>
        <v>36.112978536883062</v>
      </c>
      <c r="K5" s="4">
        <f>MAX('[2]BoxPlot mRPI'!$M$4:$M$183)</f>
        <v>37.115073137486341</v>
      </c>
    </row>
    <row r="6" spans="1:13" x14ac:dyDescent="0.25">
      <c r="A6" s="97" t="s">
        <v>12</v>
      </c>
      <c r="B6" s="98">
        <f>AVERAGE('[2]BoxPlot mRPI'!$N$4:$N$183)</f>
        <v>34.072273767465326</v>
      </c>
      <c r="C6" s="98">
        <f>MIN('[2]BoxPlot mRPI'!$N$4:$N$183)</f>
        <v>9.7268807693989086</v>
      </c>
      <c r="D6" s="98">
        <f>PERCENTILE('[2]BoxPlot mRPI'!$N$4:$N$183,0.05)</f>
        <v>14.760689464480876</v>
      </c>
      <c r="E6" s="98">
        <f>PERCENTILE('[2]BoxPlot mRPI'!$N$4:$N$183,0.25)</f>
        <v>20.878501849180331</v>
      </c>
      <c r="F6" s="98">
        <f>PERCENTILE('[2]BoxPlot mRPI'!$N$4:$N$183,0.5)</f>
        <v>30.606710155191262</v>
      </c>
      <c r="G6" s="98">
        <f>PERCENTILE('[2]BoxPlot mRPI'!$N$4:$N$183,0.75)</f>
        <v>42.512835667759568</v>
      </c>
      <c r="H6" s="98">
        <f>PERCENTILE('[2]BoxPlot mRPI'!$N$4:$N$183,0.9)</f>
        <v>51.873232944262298</v>
      </c>
      <c r="I6" s="98">
        <f>PERCENTILE('[2]BoxPlot mRPI'!$N$4:$N$183,0.95)</f>
        <v>58.642522246994545</v>
      </c>
      <c r="J6" s="98">
        <f>PERCENTILE('[2]BoxPlot mRPI'!$N$4:$N$183,0.99)</f>
        <v>115.462912436284</v>
      </c>
      <c r="K6" s="98">
        <f>MAX('[2]BoxPlot mRPI'!$N$4:$N$183)</f>
        <v>138.75789582513661</v>
      </c>
    </row>
    <row r="7" spans="1:13" x14ac:dyDescent="0.25">
      <c r="A7" s="95" t="s">
        <v>13</v>
      </c>
      <c r="B7" s="94">
        <f>AVERAGE('[2]BoxPlot mRPI'!$O$4:$O$183)</f>
        <v>34.128105836011521</v>
      </c>
      <c r="C7" s="94">
        <f>MIN('[2]BoxPlot mRPI'!$O$4:$O$183)</f>
        <v>8.0973290758437599</v>
      </c>
      <c r="D7" s="94">
        <f>PERCENTILE('[2]BoxPlot mRPI'!$O$4:$O$183,0.05)</f>
        <v>13.408452104609438</v>
      </c>
      <c r="E7" s="94">
        <f>PERCENTILE('[2]BoxPlot mRPI'!$O$4:$O$183,0.25)</f>
        <v>18.821126247331023</v>
      </c>
      <c r="F7" s="94">
        <f>PERCENTILE('[2]BoxPlot mRPI'!$O$4:$O$183,0.5)</f>
        <v>34.746470634557156</v>
      </c>
      <c r="G7" s="94">
        <f>PERCENTILE('[2]BoxPlot mRPI'!$O$4:$O$183,0.75)</f>
        <v>48.161899206418028</v>
      </c>
      <c r="H7" s="94">
        <f>PERCENTILE('[2]BoxPlot mRPI'!$O$4:$O$183,0.9)</f>
        <v>53.727080690376511</v>
      </c>
      <c r="I7" s="94">
        <f>PERCENTILE('[2]BoxPlot mRPI'!$O$4:$O$183,0.95)</f>
        <v>59.861262402441561</v>
      </c>
      <c r="J7" s="94">
        <f>PERCENTILE('[2]BoxPlot mRPI'!$O$4:$O$183,0.99)</f>
        <v>72.394334924718549</v>
      </c>
      <c r="K7" s="94">
        <f>MAX('[2]BoxPlot mRPI'!$O$4:$O$183)</f>
        <v>73.469500052863907</v>
      </c>
    </row>
    <row r="8" spans="1:13" x14ac:dyDescent="0.25">
      <c r="B8" s="1"/>
      <c r="C8" s="1"/>
      <c r="D8" s="1"/>
      <c r="E8" s="1"/>
      <c r="F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Excel Table S1</vt:lpstr>
      <vt:lpstr>Excel Table S2</vt:lpstr>
      <vt:lpstr>Excel Table S3</vt:lpstr>
      <vt:lpstr>Excel Table S4</vt:lpstr>
      <vt:lpstr>Excel Table S5</vt:lpstr>
      <vt:lpstr>Excel Table S6</vt:lpstr>
      <vt:lpstr>Excel Table S7</vt:lpstr>
      <vt:lpstr>Excel Table S8</vt:lpstr>
      <vt:lpstr>Excel Table S9</vt:lpstr>
      <vt:lpstr>Feuil1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2021-01-23T21:38:43Z</dcterms:created>
  <dcterms:modified xsi:type="dcterms:W3CDTF">2022-03-06T05:21:36Z</dcterms:modified>
</cp:coreProperties>
</file>